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VDESKTOP\Downloads\"/>
    </mc:Choice>
  </mc:AlternateContent>
  <xr:revisionPtr revIDLastSave="0" documentId="10_ncr:8100000_{4C6D8740-21F7-4EF8-A68C-F20F8B5BB35C}" xr6:coauthVersionLast="33" xr6:coauthVersionMax="36" xr10:uidLastSave="{00000000-0000-0000-0000-000000000000}"/>
  <bookViews>
    <workbookView xWindow="0" yWindow="0" windowWidth="28800" windowHeight="18000" xr2:uid="{00000000-000D-0000-FFFF-FFFF00000000}"/>
  </bookViews>
  <sheets>
    <sheet name="FBA P&amp;L Template " sheetId="2" r:id="rId1"/>
    <sheet name="Product Landed Costs" sheetId="4" r:id="rId2"/>
  </sheets>
  <calcPr calcId="162913"/>
</workbook>
</file>

<file path=xl/calcChain.xml><?xml version="1.0" encoding="utf-8"?>
<calcChain xmlns="http://schemas.openxmlformats.org/spreadsheetml/2006/main">
  <c r="AA53" i="2" l="1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B68" i="2"/>
  <c r="B66" i="2"/>
  <c r="C66" i="2"/>
  <c r="D66" i="2"/>
  <c r="E66" i="2"/>
  <c r="F66" i="2"/>
  <c r="G66" i="2"/>
  <c r="H66" i="2"/>
  <c r="I66" i="2"/>
  <c r="Z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J66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B60" i="2"/>
  <c r="Z63" i="2"/>
  <c r="Z59" i="2"/>
  <c r="Z58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22" i="2"/>
  <c r="Z23" i="2"/>
  <c r="Z25" i="2"/>
  <c r="Z26" i="2"/>
  <c r="Z27" i="2"/>
  <c r="Z28" i="2"/>
  <c r="Z29" i="2"/>
  <c r="Z30" i="2"/>
  <c r="Z31" i="2"/>
  <c r="Z32" i="2"/>
  <c r="Z33" i="2"/>
  <c r="Z34" i="2"/>
  <c r="Z35" i="2"/>
  <c r="Z24" i="2"/>
  <c r="Z60" i="2" l="1"/>
  <c r="AA25" i="2"/>
  <c r="AA31" i="2"/>
  <c r="B19" i="2"/>
  <c r="C19" i="2"/>
  <c r="D19" i="2"/>
  <c r="E19" i="2"/>
  <c r="B36" i="2"/>
  <c r="C36" i="2"/>
  <c r="D36" i="2"/>
  <c r="E36" i="2"/>
  <c r="B38" i="2"/>
  <c r="C38" i="2"/>
  <c r="D38" i="2"/>
  <c r="E38" i="2"/>
  <c r="B64" i="2"/>
  <c r="C64" i="2"/>
  <c r="D64" i="2"/>
  <c r="E64" i="2"/>
  <c r="C53" i="2" l="1"/>
  <c r="C55" i="2" s="1"/>
  <c r="E53" i="2"/>
  <c r="E55" i="2" s="1"/>
  <c r="B53" i="2"/>
  <c r="B55" i="2" s="1"/>
  <c r="D53" i="2"/>
  <c r="D55" i="2" s="1"/>
  <c r="Y36" i="2"/>
  <c r="X36" i="2"/>
  <c r="Y19" i="2"/>
  <c r="X38" i="2"/>
  <c r="Y38" i="2"/>
  <c r="W64" i="2"/>
  <c r="X64" i="2"/>
  <c r="Y64" i="2"/>
  <c r="X19" i="2"/>
  <c r="W16" i="2"/>
  <c r="W18" i="2"/>
  <c r="W13" i="2"/>
  <c r="W14" i="2"/>
  <c r="W15" i="2"/>
  <c r="W12" i="2"/>
  <c r="W11" i="2"/>
  <c r="W9" i="2"/>
  <c r="W7" i="2"/>
  <c r="W17" i="2"/>
  <c r="W8" i="2"/>
  <c r="W36" i="2"/>
  <c r="Y53" i="2" l="1"/>
  <c r="Y55" i="2" s="1"/>
  <c r="X53" i="2"/>
  <c r="X55" i="2" s="1"/>
  <c r="W19" i="2"/>
  <c r="W38" i="2"/>
  <c r="S18" i="2"/>
  <c r="S15" i="2"/>
  <c r="S14" i="2"/>
  <c r="S13" i="2"/>
  <c r="Z13" i="2" s="1"/>
  <c r="S12" i="2"/>
  <c r="S11" i="2"/>
  <c r="S9" i="2"/>
  <c r="S8" i="2"/>
  <c r="S7" i="2"/>
  <c r="S6" i="2"/>
  <c r="T18" i="2"/>
  <c r="T17" i="2"/>
  <c r="T16" i="2"/>
  <c r="T15" i="2"/>
  <c r="T14" i="2"/>
  <c r="T12" i="2"/>
  <c r="T11" i="2"/>
  <c r="T9" i="2"/>
  <c r="T8" i="2"/>
  <c r="T7" i="2"/>
  <c r="T6" i="2"/>
  <c r="U18" i="2"/>
  <c r="U17" i="2"/>
  <c r="U16" i="2"/>
  <c r="U15" i="2"/>
  <c r="U14" i="2"/>
  <c r="U12" i="2"/>
  <c r="U11" i="2"/>
  <c r="U9" i="2"/>
  <c r="U8" i="2"/>
  <c r="U7" i="2"/>
  <c r="U6" i="2"/>
  <c r="V17" i="2"/>
  <c r="V16" i="2"/>
  <c r="V12" i="2"/>
  <c r="V11" i="2"/>
  <c r="V9" i="2"/>
  <c r="V8" i="2"/>
  <c r="V7" i="2"/>
  <c r="V6" i="2"/>
  <c r="V15" i="2"/>
  <c r="V64" i="2"/>
  <c r="V36" i="2"/>
  <c r="W53" i="2" l="1"/>
  <c r="W55" i="2" s="1"/>
  <c r="Z12" i="2"/>
  <c r="Z11" i="2"/>
  <c r="Z15" i="2"/>
  <c r="Z16" i="2"/>
  <c r="Z18" i="2"/>
  <c r="V38" i="2"/>
  <c r="Z17" i="2"/>
  <c r="V19" i="2"/>
  <c r="Z14" i="2"/>
  <c r="U38" i="2"/>
  <c r="U19" i="2"/>
  <c r="U64" i="2"/>
  <c r="U36" i="2"/>
  <c r="U53" i="2" l="1"/>
  <c r="U55" i="2" s="1"/>
  <c r="V53" i="2"/>
  <c r="V55" i="2" s="1"/>
  <c r="Z36" i="2"/>
  <c r="T36" i="2"/>
  <c r="AA63" i="2" l="1"/>
  <c r="AA42" i="2"/>
  <c r="AA46" i="2"/>
  <c r="AA50" i="2"/>
  <c r="AA59" i="2"/>
  <c r="AA51" i="2"/>
  <c r="AA40" i="2"/>
  <c r="AA52" i="2"/>
  <c r="AA41" i="2"/>
  <c r="AA58" i="2"/>
  <c r="T64" i="2"/>
  <c r="T38" i="2" l="1"/>
  <c r="T19" i="2"/>
  <c r="G38" i="2"/>
  <c r="H38" i="2"/>
  <c r="I38" i="2"/>
  <c r="J38" i="2"/>
  <c r="K38" i="2"/>
  <c r="L38" i="2"/>
  <c r="M38" i="2"/>
  <c r="N38" i="2"/>
  <c r="O38" i="2"/>
  <c r="P38" i="2"/>
  <c r="Q38" i="2"/>
  <c r="R38" i="2"/>
  <c r="F38" i="2"/>
  <c r="O53" i="2" l="1"/>
  <c r="G53" i="2"/>
  <c r="P53" i="2"/>
  <c r="L53" i="2"/>
  <c r="H53" i="2"/>
  <c r="F53" i="2"/>
  <c r="K53" i="2"/>
  <c r="R53" i="2"/>
  <c r="N53" i="2"/>
  <c r="J53" i="2"/>
  <c r="Q53" i="2"/>
  <c r="M53" i="2"/>
  <c r="I53" i="2"/>
  <c r="T53" i="2"/>
  <c r="T55" i="2" s="1"/>
  <c r="Z7" i="2"/>
  <c r="Z8" i="2"/>
  <c r="S64" i="2"/>
  <c r="S36" i="2"/>
  <c r="Z6" i="2" l="1"/>
  <c r="S38" i="2"/>
  <c r="S19" i="2"/>
  <c r="Z9" i="2"/>
  <c r="Z38" i="2" l="1"/>
  <c r="AA38" i="2" s="1"/>
  <c r="S53" i="2"/>
  <c r="S55" i="2" s="1"/>
  <c r="Z19" i="2"/>
  <c r="R64" i="2"/>
  <c r="R36" i="2"/>
  <c r="R55" i="2" s="1"/>
  <c r="R19" i="2"/>
  <c r="Z53" i="2" l="1"/>
  <c r="AA60" i="2" s="1"/>
  <c r="G19" i="2" l="1"/>
  <c r="H19" i="2"/>
  <c r="I19" i="2"/>
  <c r="J19" i="2"/>
  <c r="K19" i="2"/>
  <c r="L19" i="2"/>
  <c r="M19" i="2"/>
  <c r="N19" i="2"/>
  <c r="O19" i="2"/>
  <c r="P19" i="2"/>
  <c r="Q19" i="2"/>
  <c r="F19" i="2"/>
  <c r="Q64" i="2" l="1"/>
  <c r="P64" i="2"/>
  <c r="O64" i="2"/>
  <c r="N64" i="2"/>
  <c r="M64" i="2"/>
  <c r="L64" i="2"/>
  <c r="K64" i="2"/>
  <c r="J64" i="2"/>
  <c r="I64" i="2"/>
  <c r="H64" i="2"/>
  <c r="G64" i="2"/>
  <c r="F64" i="2"/>
  <c r="Q36" i="2"/>
  <c r="Q55" i="2" s="1"/>
  <c r="P36" i="2"/>
  <c r="P55" i="2" s="1"/>
  <c r="O36" i="2"/>
  <c r="O55" i="2" s="1"/>
  <c r="N36" i="2"/>
  <c r="N55" i="2" s="1"/>
  <c r="M36" i="2"/>
  <c r="M55" i="2" s="1"/>
  <c r="L36" i="2"/>
  <c r="L55" i="2" s="1"/>
  <c r="K36" i="2"/>
  <c r="K55" i="2" s="1"/>
  <c r="J36" i="2"/>
  <c r="J55" i="2" s="1"/>
  <c r="I36" i="2"/>
  <c r="I55" i="2" s="1"/>
  <c r="H36" i="2"/>
  <c r="H55" i="2" s="1"/>
  <c r="G36" i="2"/>
  <c r="G55" i="2" s="1"/>
  <c r="F36" i="2"/>
  <c r="F55" i="2" s="1"/>
  <c r="Z55" i="2" l="1"/>
  <c r="Z64" i="2"/>
  <c r="AA64" i="2" s="1"/>
  <c r="AA55" i="2" l="1"/>
  <c r="Z68" i="2"/>
  <c r="AA68" i="2" s="1"/>
  <c r="AA66" i="2"/>
</calcChain>
</file>

<file path=xl/sharedStrings.xml><?xml version="1.0" encoding="utf-8"?>
<sst xmlns="http://schemas.openxmlformats.org/spreadsheetml/2006/main" count="73" uniqueCount="60">
  <si>
    <t xml:space="preserve">Profit &amp; Loss Statement - Trailing Twelve Months											</t>
  </si>
  <si>
    <t>Total</t>
  </si>
  <si>
    <t>Units Sold</t>
  </si>
  <si>
    <t>Total Units Sold</t>
  </si>
  <si>
    <t>Income</t>
  </si>
  <si>
    <t>Product Sales (non FBA)</t>
  </si>
  <si>
    <t>Product Sales Refunds (non FBA)</t>
  </si>
  <si>
    <t>FBA Product Sales</t>
  </si>
  <si>
    <t>FBA Product Sale Refunds</t>
  </si>
  <si>
    <t>FBA Inventory Credit</t>
  </si>
  <si>
    <t>Shipping Credits</t>
  </si>
  <si>
    <t>Shipping Credit Refunds</t>
  </si>
  <si>
    <t>Gift Wrap Credits</t>
  </si>
  <si>
    <t>Gift Wrap Credit Refunds</t>
  </si>
  <si>
    <t>Promotional Rebates</t>
  </si>
  <si>
    <t>Promotional Rebate Refunds</t>
  </si>
  <si>
    <t>A-to-z Guarantee Claims</t>
  </si>
  <si>
    <t>Chargebacks</t>
  </si>
  <si>
    <t>Other Income</t>
  </si>
  <si>
    <t>TOTAL INCOME</t>
  </si>
  <si>
    <t>Seller Fulfilled Selling Fees</t>
  </si>
  <si>
    <t>FBA Selling Fees</t>
  </si>
  <si>
    <t>Selling Fee Refunds</t>
  </si>
  <si>
    <t>FBA Tranaction Fees</t>
  </si>
  <si>
    <t>FBA Transaction Fee Refund</t>
  </si>
  <si>
    <t>Other Transaction Fees</t>
  </si>
  <si>
    <t>Other Transaction Fee Refunds</t>
  </si>
  <si>
    <t>FBA Inventory and inbound services fees</t>
  </si>
  <si>
    <t>Shipping Label Purchases</t>
  </si>
  <si>
    <t>Shipping Label Refunds</t>
  </si>
  <si>
    <t>Carrier Shipping Label Adjustments</t>
  </si>
  <si>
    <t>Service Fees</t>
  </si>
  <si>
    <t>Refund Admin Fees</t>
  </si>
  <si>
    <t>Adjustments</t>
  </si>
  <si>
    <t>Cost of Advertising</t>
  </si>
  <si>
    <t>Refund for Advertiser</t>
  </si>
  <si>
    <t>COGS (# of units sold x landed cost per unit)</t>
  </si>
  <si>
    <t>Total Cost of Sales</t>
  </si>
  <si>
    <t>GROSS PROFIT</t>
  </si>
  <si>
    <t>Other Expenses</t>
  </si>
  <si>
    <t>Total Other Expenses</t>
  </si>
  <si>
    <t>TOTAL EXPENSES</t>
  </si>
  <si>
    <t>NET INCOME</t>
  </si>
  <si>
    <t>BluePeak® Nespresso Carousel</t>
  </si>
  <si>
    <t>BluePeak® Shaker Blotte 28oz 2-Pack (Black-Blue)</t>
  </si>
  <si>
    <t>BluePeak® Shaker Blotte 28oz 2-Pack (Black-Yellow)</t>
  </si>
  <si>
    <t>BluePeak® Shaker Blotte 28oz 3-Pack (Black-Blue-Yellow)</t>
  </si>
  <si>
    <t>BluePeak® SS Tumbler 20oz 2-Pack (Silver)</t>
  </si>
  <si>
    <t>BluePeak® SS Tumbler 30oz 2-Pack (Silver)</t>
  </si>
  <si>
    <t>BluePeak® Dual Treat Shaker Bottle 2-Pack (Blue-Yellow)</t>
  </si>
  <si>
    <t>BluePeak® Stacker Shaker Bottle 2-Pack (Black-Blue)</t>
  </si>
  <si>
    <t>BluePeak® Stacker Shaker Bottle 2-Pack (Black-Yellow)</t>
  </si>
  <si>
    <t>BluePeak® Shaker Blotte 20oz 2-Pack (Black-Yellow)</t>
  </si>
  <si>
    <t>BluePeak® Shaker Blotte 20oz 2-Pack (Black-Pink)</t>
  </si>
  <si>
    <t>BluePeak® Shaker Blotte 20oz 3-Pack (Black-Yellow-Pink)</t>
  </si>
  <si>
    <t>Cost</t>
  </si>
  <si>
    <t>Warehousing</t>
  </si>
  <si>
    <t>BluePeak® Shaker Blotte 28oz 3-Pack (Black-Yellow-Pink)</t>
  </si>
  <si>
    <t>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</si>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</sst>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[$$-809]#,##0.00;\-[$$-809]#,##0.00"/>
    <numFmt numFmtId="165" formatCode="&quot;$&quot;#,##0.00;[Red]\-&quot;$&quot;#,##0.00"/>
    <numFmt numFmtId="166" formatCode="[$$]#,##0.00"/>
    <numFmt numFmtId="167" formatCode="[$$-380A]\ #,##0.00;\-[$$-380A]\ #,##0.00"/>
    <numFmt numFmtId="168" formatCode="&quot;$&quot;#,##0.00"/>
    <numFmt numFmtId="169" formatCode="_(* #,##0_);_(* \(#,##0\);_(* &quot;-&quot;??_);_(@_)"/>
    <numFmt numFmtId="170" formatCode="0.0%"/>
  </numFmts>
  <fonts count="16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4"/>
      <color rgb="FF000000"/>
      <name val="Open Sans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Open Sans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B5FB"/>
        <bgColor rgb="FF99B5FB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3DBE3"/>
        <bgColor rgb="FFD3DBE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3" fontId="5" fillId="0" borderId="1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9" fontId="2" fillId="0" borderId="1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/>
    </xf>
    <xf numFmtId="164" fontId="11" fillId="6" borderId="1" xfId="0" applyNumberFormat="1" applyFont="1" applyFill="1" applyBorder="1" applyAlignment="1">
      <alignment horizontal="left" vertical="center"/>
    </xf>
    <xf numFmtId="3" fontId="11" fillId="6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8" fontId="9" fillId="0" borderId="0" xfId="0" applyNumberFormat="1" applyFont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166" fontId="11" fillId="6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164" fontId="11" fillId="6" borderId="1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65" fontId="11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>
      <alignment horizontal="right" vertical="center"/>
    </xf>
    <xf numFmtId="10" fontId="9" fillId="0" borderId="0" xfId="2" applyNumberFormat="1" applyFont="1" applyAlignment="1">
      <alignment horizontal="left" vertical="center"/>
    </xf>
    <xf numFmtId="43" fontId="9" fillId="0" borderId="0" xfId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3" fillId="0" borderId="1" xfId="0" applyFont="1" applyFill="1" applyBorder="1" applyAlignment="1">
      <alignment vertical="center"/>
    </xf>
    <xf numFmtId="168" fontId="9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70" fontId="9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4" fillId="6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3"/>
  <sheetViews>
    <sheetView showGridLines="0" tabSelected="1" zoomScaleNormal="100" workbookViewId="0">
      <pane xSplit="1" ySplit="4" topLeftCell="U26" activePane="bottomRight" state="frozen"/>
      <selection pane="topRight" activeCell="B1" sqref="B1"/>
      <selection pane="bottomLeft" activeCell="A5" sqref="A5"/>
      <selection pane="bottomRight" activeCell="AA53" sqref="AA53"/>
    </sheetView>
  </sheetViews>
  <sheetFormatPr defaultColWidth="14.42578125" defaultRowHeight="15" customHeight="1" x14ac:dyDescent="0.2"/>
  <cols>
    <col min="1" max="1" width="56" style="25" customWidth="1"/>
    <col min="2" max="2" width="12" style="25" bestFit="1" customWidth="1"/>
    <col min="3" max="3" width="14.28515625" style="25" bestFit="1" customWidth="1"/>
    <col min="4" max="8" width="14.5703125" style="25" bestFit="1" customWidth="1"/>
    <col min="9" max="9" width="14" style="25" bestFit="1" customWidth="1"/>
    <col min="10" max="10" width="14.5703125" style="25" bestFit="1" customWidth="1"/>
    <col min="11" max="11" width="14.28515625" style="25" bestFit="1" customWidth="1"/>
    <col min="12" max="12" width="14.5703125" style="25" bestFit="1" customWidth="1"/>
    <col min="13" max="14" width="14.28515625" style="25" bestFit="1" customWidth="1"/>
    <col min="15" max="16" width="14.5703125" style="25" bestFit="1" customWidth="1"/>
    <col min="17" max="17" width="14.28515625" style="25" bestFit="1" customWidth="1"/>
    <col min="18" max="19" width="14.5703125" style="25" bestFit="1" customWidth="1"/>
    <col min="20" max="20" width="15" style="25" customWidth="1"/>
    <col min="21" max="22" width="14.5703125" style="25" bestFit="1" customWidth="1"/>
    <col min="23" max="23" width="14.28515625" style="25" bestFit="1" customWidth="1"/>
    <col min="24" max="24" width="13.5703125" style="25" bestFit="1" customWidth="1"/>
    <col min="25" max="25" width="14.28515625" style="25" bestFit="1" customWidth="1"/>
    <col min="26" max="26" width="15.42578125" style="25" bestFit="1" customWidth="1"/>
    <col min="27" max="27" width="17.42578125" style="62" customWidth="1"/>
    <col min="28" max="36" width="17.42578125" style="25" customWidth="1"/>
    <col min="37" max="16384" width="14.42578125" style="25"/>
  </cols>
  <sheetData>
    <row r="1" spans="1:36" ht="64.5" customHeight="1" x14ac:dyDescent="0.2">
      <c r="A1" s="19"/>
      <c r="B1" s="19"/>
      <c r="C1" s="19"/>
      <c r="D1" s="19"/>
      <c r="E1" s="19"/>
      <c r="F1" s="20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B1" s="23"/>
      <c r="AC1" s="23"/>
      <c r="AD1" s="23"/>
      <c r="AE1" s="23"/>
      <c r="AF1" s="24"/>
    </row>
    <row r="2" spans="1:36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B2" s="23"/>
      <c r="AC2" s="23"/>
      <c r="AD2" s="23"/>
      <c r="AE2" s="23"/>
      <c r="AF2" s="24"/>
      <c r="AG2" s="24"/>
      <c r="AH2" s="24"/>
      <c r="AI2" s="24"/>
      <c r="AJ2" s="24"/>
    </row>
    <row r="3" spans="1:36" ht="12.75" customHeight="1" x14ac:dyDescent="0.2">
      <c r="A3" s="26"/>
      <c r="B3" s="27">
        <v>42887</v>
      </c>
      <c r="C3" s="27">
        <v>42917</v>
      </c>
      <c r="D3" s="27">
        <v>42948</v>
      </c>
      <c r="E3" s="27">
        <v>42979</v>
      </c>
      <c r="F3" s="27">
        <v>43009</v>
      </c>
      <c r="G3" s="27">
        <v>43040</v>
      </c>
      <c r="H3" s="27">
        <v>43070</v>
      </c>
      <c r="I3" s="27">
        <v>43101</v>
      </c>
      <c r="J3" s="27">
        <v>43132</v>
      </c>
      <c r="K3" s="27">
        <v>43160</v>
      </c>
      <c r="L3" s="27">
        <v>43191</v>
      </c>
      <c r="M3" s="27">
        <v>43221</v>
      </c>
      <c r="N3" s="27">
        <v>43252</v>
      </c>
      <c r="O3" s="27">
        <v>43282</v>
      </c>
      <c r="P3" s="27">
        <v>43313</v>
      </c>
      <c r="Q3" s="27">
        <v>43344</v>
      </c>
      <c r="R3" s="27">
        <v>43391</v>
      </c>
      <c r="S3" s="27">
        <v>43422</v>
      </c>
      <c r="T3" s="27">
        <v>43435</v>
      </c>
      <c r="U3" s="27">
        <v>43466</v>
      </c>
      <c r="V3" s="27">
        <v>43515</v>
      </c>
      <c r="W3" s="27">
        <v>43533</v>
      </c>
      <c r="X3" s="27">
        <v>43583</v>
      </c>
      <c r="Y3" s="27">
        <v>43604</v>
      </c>
      <c r="Z3" s="28" t="s">
        <v>1</v>
      </c>
      <c r="AB3" s="29"/>
      <c r="AC3" s="29"/>
      <c r="AD3" s="29"/>
      <c r="AE3" s="29"/>
      <c r="AF3" s="30"/>
      <c r="AG3" s="29"/>
      <c r="AH3" s="29"/>
      <c r="AI3" s="29"/>
      <c r="AJ3" s="29"/>
    </row>
    <row r="4" spans="1:36" ht="12.7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B4" s="23"/>
      <c r="AC4" s="23"/>
      <c r="AD4" s="23"/>
      <c r="AE4" s="23"/>
      <c r="AF4" s="24"/>
      <c r="AG4" s="24"/>
      <c r="AH4" s="24"/>
      <c r="AI4" s="24"/>
      <c r="AJ4" s="24"/>
    </row>
    <row r="5" spans="1:36" ht="28.5" customHeight="1" x14ac:dyDescent="0.2">
      <c r="A5" s="31" t="s">
        <v>2</v>
      </c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B5" s="23"/>
      <c r="AC5" s="23"/>
      <c r="AD5" s="23"/>
      <c r="AE5" s="23"/>
      <c r="AF5" s="24"/>
    </row>
    <row r="6" spans="1:36" ht="12.75" customHeight="1" x14ac:dyDescent="0.2">
      <c r="A6" s="33" t="s">
        <v>43</v>
      </c>
      <c r="B6" s="34">
        <v>59</v>
      </c>
      <c r="C6" s="34">
        <v>318</v>
      </c>
      <c r="D6" s="34">
        <v>390</v>
      </c>
      <c r="E6" s="34">
        <v>279</v>
      </c>
      <c r="F6" s="35">
        <v>404</v>
      </c>
      <c r="G6" s="35">
        <v>494</v>
      </c>
      <c r="H6" s="35">
        <v>48</v>
      </c>
      <c r="I6" s="35">
        <v>7</v>
      </c>
      <c r="J6" s="35">
        <v>0</v>
      </c>
      <c r="K6" s="35">
        <v>219</v>
      </c>
      <c r="L6" s="35">
        <v>561</v>
      </c>
      <c r="M6" s="35">
        <v>429</v>
      </c>
      <c r="N6" s="35">
        <v>456</v>
      </c>
      <c r="O6" s="35">
        <v>560</v>
      </c>
      <c r="P6" s="35">
        <v>464</v>
      </c>
      <c r="Q6" s="35">
        <v>503</v>
      </c>
      <c r="R6" s="35">
        <v>511</v>
      </c>
      <c r="S6" s="35">
        <f>779</f>
        <v>779</v>
      </c>
      <c r="T6" s="35">
        <f>1018</f>
        <v>1018</v>
      </c>
      <c r="U6" s="35">
        <f>634</f>
        <v>634</v>
      </c>
      <c r="V6" s="35">
        <f>522</f>
        <v>522</v>
      </c>
      <c r="W6" s="35">
        <v>510</v>
      </c>
      <c r="X6" s="35">
        <v>392</v>
      </c>
      <c r="Y6" s="35">
        <v>552</v>
      </c>
      <c r="Z6" s="35">
        <f>SUM(F6:T6)</f>
        <v>6453</v>
      </c>
      <c r="AB6" s="23"/>
      <c r="AC6" s="23"/>
      <c r="AD6" s="23"/>
      <c r="AE6" s="23"/>
      <c r="AF6" s="24"/>
      <c r="AG6" s="24"/>
      <c r="AH6" s="24"/>
      <c r="AI6" s="24"/>
      <c r="AJ6" s="24"/>
    </row>
    <row r="7" spans="1:36" ht="12.75" customHeight="1" x14ac:dyDescent="0.2">
      <c r="A7" s="36" t="s">
        <v>44</v>
      </c>
      <c r="B7" s="34"/>
      <c r="C7" s="34">
        <v>278</v>
      </c>
      <c r="D7" s="34">
        <v>2147</v>
      </c>
      <c r="E7" s="34">
        <v>1074</v>
      </c>
      <c r="F7" s="35">
        <v>1336</v>
      </c>
      <c r="G7" s="35">
        <v>1211</v>
      </c>
      <c r="H7" s="35">
        <v>1407</v>
      </c>
      <c r="I7" s="25">
        <v>2669</v>
      </c>
      <c r="J7" s="35">
        <v>2317</v>
      </c>
      <c r="K7" s="35">
        <v>1268</v>
      </c>
      <c r="L7" s="25">
        <v>1268</v>
      </c>
      <c r="M7" s="35">
        <v>1034</v>
      </c>
      <c r="N7" s="35">
        <v>722</v>
      </c>
      <c r="O7" s="35">
        <v>598</v>
      </c>
      <c r="P7" s="35">
        <v>915</v>
      </c>
      <c r="Q7" s="35">
        <v>791</v>
      </c>
      <c r="R7" s="35">
        <v>441</v>
      </c>
      <c r="S7" s="35">
        <f>890</f>
        <v>890</v>
      </c>
      <c r="T7" s="35">
        <f>835</f>
        <v>835</v>
      </c>
      <c r="U7" s="35">
        <f>1525</f>
        <v>1525</v>
      </c>
      <c r="V7" s="35">
        <f>961</f>
        <v>961</v>
      </c>
      <c r="W7" s="35">
        <f>1265+119</f>
        <v>1384</v>
      </c>
      <c r="X7" s="35">
        <v>40</v>
      </c>
      <c r="Y7" s="35">
        <v>19</v>
      </c>
      <c r="Z7" s="35">
        <f t="shared" ref="Z7:Z9" si="0">SUM(F7:T7)</f>
        <v>17702</v>
      </c>
      <c r="AB7" s="23"/>
      <c r="AC7" s="23"/>
      <c r="AD7" s="23"/>
      <c r="AE7" s="23"/>
      <c r="AF7" s="24"/>
      <c r="AG7" s="24"/>
      <c r="AH7" s="24"/>
      <c r="AI7" s="24"/>
      <c r="AJ7" s="24"/>
    </row>
    <row r="8" spans="1:36" ht="12.75" customHeight="1" x14ac:dyDescent="0.2">
      <c r="A8" s="37" t="s">
        <v>45</v>
      </c>
      <c r="B8" s="34"/>
      <c r="C8" s="34">
        <v>476</v>
      </c>
      <c r="D8" s="34">
        <v>2009</v>
      </c>
      <c r="E8" s="34">
        <v>1579</v>
      </c>
      <c r="F8" s="35">
        <v>1438</v>
      </c>
      <c r="G8" s="35">
        <v>442</v>
      </c>
      <c r="H8" s="35">
        <v>2255</v>
      </c>
      <c r="I8" s="35">
        <v>3432</v>
      </c>
      <c r="J8" s="35">
        <v>837</v>
      </c>
      <c r="K8" s="35">
        <v>260</v>
      </c>
      <c r="L8" s="35">
        <v>2196</v>
      </c>
      <c r="M8" s="25">
        <v>1452</v>
      </c>
      <c r="N8" s="35">
        <v>1301</v>
      </c>
      <c r="O8" s="35">
        <v>1417</v>
      </c>
      <c r="P8" s="35">
        <v>957</v>
      </c>
      <c r="Q8" s="35">
        <v>575</v>
      </c>
      <c r="R8" s="35">
        <v>1096</v>
      </c>
      <c r="S8" s="35">
        <f>886</f>
        <v>886</v>
      </c>
      <c r="T8" s="35">
        <f>907</f>
        <v>907</v>
      </c>
      <c r="U8" s="35">
        <f>1469</f>
        <v>1469</v>
      </c>
      <c r="V8" s="35">
        <f>1044</f>
        <v>1044</v>
      </c>
      <c r="W8" s="35">
        <f>1132+191</f>
        <v>1323</v>
      </c>
      <c r="X8" s="35">
        <v>1455</v>
      </c>
      <c r="Y8" s="35">
        <v>1256</v>
      </c>
      <c r="Z8" s="35">
        <f t="shared" si="0"/>
        <v>19451</v>
      </c>
      <c r="AB8" s="23"/>
      <c r="AC8" s="23"/>
      <c r="AD8" s="23"/>
      <c r="AE8" s="23"/>
      <c r="AF8" s="24"/>
      <c r="AG8" s="24"/>
      <c r="AH8" s="24"/>
      <c r="AI8" s="24"/>
      <c r="AJ8" s="24"/>
    </row>
    <row r="9" spans="1:36" ht="12.75" customHeight="1" x14ac:dyDescent="0.2">
      <c r="A9" s="33" t="s">
        <v>46</v>
      </c>
      <c r="B9" s="34"/>
      <c r="C9" s="34"/>
      <c r="D9" s="34"/>
      <c r="E9" s="34"/>
      <c r="F9" s="35"/>
      <c r="G9" s="35"/>
      <c r="H9" s="35"/>
      <c r="I9" s="35"/>
      <c r="J9" s="35"/>
      <c r="K9" s="35">
        <v>16</v>
      </c>
      <c r="L9" s="35">
        <v>1280</v>
      </c>
      <c r="M9" s="35">
        <v>1438</v>
      </c>
      <c r="N9" s="35">
        <v>1441</v>
      </c>
      <c r="O9" s="35">
        <v>1426</v>
      </c>
      <c r="P9" s="35">
        <v>1169</v>
      </c>
      <c r="Q9" s="35">
        <v>952</v>
      </c>
      <c r="R9" s="35">
        <v>1002</v>
      </c>
      <c r="S9" s="35">
        <f>549</f>
        <v>549</v>
      </c>
      <c r="T9" s="35">
        <f>1162</f>
        <v>1162</v>
      </c>
      <c r="U9" s="35">
        <f>1657</f>
        <v>1657</v>
      </c>
      <c r="V9" s="35">
        <f>1452</f>
        <v>1452</v>
      </c>
      <c r="W9" s="35">
        <f>88</f>
        <v>88</v>
      </c>
      <c r="X9" s="35">
        <v>88</v>
      </c>
      <c r="Y9" s="35">
        <v>137</v>
      </c>
      <c r="Z9" s="35">
        <f t="shared" si="0"/>
        <v>10435</v>
      </c>
      <c r="AB9" s="23"/>
      <c r="AC9" s="23"/>
      <c r="AD9" s="23"/>
      <c r="AE9" s="23"/>
      <c r="AF9" s="24"/>
      <c r="AG9" s="24"/>
      <c r="AH9" s="24"/>
      <c r="AI9" s="24"/>
      <c r="AJ9" s="24"/>
    </row>
    <row r="10" spans="1:36" ht="12.75" customHeight="1" x14ac:dyDescent="0.2">
      <c r="A10" s="33" t="s">
        <v>57</v>
      </c>
      <c r="B10" s="34"/>
      <c r="C10" s="34"/>
      <c r="D10" s="34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>
        <v>325</v>
      </c>
      <c r="Z10" s="35"/>
      <c r="AB10" s="23"/>
      <c r="AC10" s="23"/>
      <c r="AD10" s="23"/>
      <c r="AE10" s="23"/>
      <c r="AF10" s="24"/>
      <c r="AG10" s="24"/>
      <c r="AH10" s="24"/>
      <c r="AI10" s="24"/>
      <c r="AJ10" s="24"/>
    </row>
    <row r="11" spans="1:36" ht="12.75" customHeight="1" x14ac:dyDescent="0.2">
      <c r="A11" s="36" t="s">
        <v>47</v>
      </c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>
        <v>345</v>
      </c>
      <c r="O11" s="35">
        <v>627</v>
      </c>
      <c r="P11" s="35">
        <v>755</v>
      </c>
      <c r="Q11" s="35">
        <v>821</v>
      </c>
      <c r="R11" s="35">
        <v>772</v>
      </c>
      <c r="S11" s="35">
        <f>895</f>
        <v>895</v>
      </c>
      <c r="T11" s="35">
        <f>1210</f>
        <v>1210</v>
      </c>
      <c r="U11" s="35">
        <f>431</f>
        <v>431</v>
      </c>
      <c r="V11" s="35">
        <f>668</f>
        <v>668</v>
      </c>
      <c r="W11" s="35">
        <f>749+63</f>
        <v>812</v>
      </c>
      <c r="X11" s="35">
        <v>587</v>
      </c>
      <c r="Y11" s="35">
        <v>731</v>
      </c>
      <c r="Z11" s="35">
        <f t="shared" ref="Z11:Z18" si="1">SUM(N11:Y11)</f>
        <v>8654</v>
      </c>
      <c r="AB11" s="23"/>
      <c r="AC11" s="23"/>
      <c r="AD11" s="23"/>
      <c r="AE11" s="23"/>
      <c r="AF11" s="24"/>
      <c r="AG11" s="24"/>
      <c r="AH11" s="24"/>
      <c r="AI11" s="24"/>
      <c r="AJ11" s="24"/>
    </row>
    <row r="12" spans="1:36" ht="12.75" customHeight="1" x14ac:dyDescent="0.2">
      <c r="A12" s="37" t="s">
        <v>48</v>
      </c>
      <c r="B12" s="34"/>
      <c r="C12" s="34"/>
      <c r="D12" s="34"/>
      <c r="E12" s="34"/>
      <c r="F12" s="35"/>
      <c r="G12" s="35"/>
      <c r="H12" s="35"/>
      <c r="I12" s="35"/>
      <c r="J12" s="35"/>
      <c r="K12" s="35"/>
      <c r="L12" s="35"/>
      <c r="M12" s="35"/>
      <c r="N12" s="35">
        <v>297</v>
      </c>
      <c r="O12" s="35">
        <v>563</v>
      </c>
      <c r="P12" s="35">
        <v>774</v>
      </c>
      <c r="Q12" s="35">
        <v>355</v>
      </c>
      <c r="R12" s="35">
        <v>655</v>
      </c>
      <c r="S12" s="35">
        <f>1567</f>
        <v>1567</v>
      </c>
      <c r="T12" s="35">
        <f>1225</f>
        <v>1225</v>
      </c>
      <c r="U12" s="35">
        <f>539</f>
        <v>539</v>
      </c>
      <c r="V12" s="35">
        <f>50</f>
        <v>50</v>
      </c>
      <c r="W12" s="35">
        <f>1</f>
        <v>1</v>
      </c>
      <c r="X12" s="35">
        <v>534</v>
      </c>
      <c r="Y12" s="35">
        <v>931</v>
      </c>
      <c r="Z12" s="35">
        <f t="shared" si="1"/>
        <v>7491</v>
      </c>
      <c r="AB12" s="23"/>
      <c r="AC12" s="23"/>
      <c r="AD12" s="23"/>
      <c r="AE12" s="23"/>
      <c r="AF12" s="24"/>
      <c r="AG12" s="24"/>
      <c r="AH12" s="24"/>
      <c r="AI12" s="24"/>
      <c r="AJ12" s="24"/>
    </row>
    <row r="13" spans="1:36" ht="12.75" customHeight="1" x14ac:dyDescent="0.2">
      <c r="A13" s="33" t="s">
        <v>49</v>
      </c>
      <c r="B13" s="34"/>
      <c r="C13" s="34"/>
      <c r="D13" s="34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v>122</v>
      </c>
      <c r="Q13" s="35">
        <v>51</v>
      </c>
      <c r="R13" s="35">
        <v>45</v>
      </c>
      <c r="S13" s="35">
        <f>66</f>
        <v>66</v>
      </c>
      <c r="T13" s="35">
        <v>73</v>
      </c>
      <c r="U13" s="35">
        <v>45</v>
      </c>
      <c r="V13" s="35">
        <v>90</v>
      </c>
      <c r="W13" s="35">
        <f>64</f>
        <v>64</v>
      </c>
      <c r="X13" s="35">
        <v>36</v>
      </c>
      <c r="Y13" s="35">
        <v>32</v>
      </c>
      <c r="Z13" s="35">
        <f t="shared" si="1"/>
        <v>624</v>
      </c>
      <c r="AB13" s="23"/>
      <c r="AC13" s="23"/>
      <c r="AD13" s="23"/>
      <c r="AE13" s="23"/>
      <c r="AF13" s="24"/>
      <c r="AG13" s="24"/>
      <c r="AH13" s="24"/>
      <c r="AI13" s="24"/>
      <c r="AJ13" s="24"/>
    </row>
    <row r="14" spans="1:36" ht="12.75" customHeight="1" x14ac:dyDescent="0.2">
      <c r="A14" s="36" t="s">
        <v>50</v>
      </c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v>157</v>
      </c>
      <c r="Q14" s="35">
        <v>166</v>
      </c>
      <c r="R14" s="35">
        <v>126</v>
      </c>
      <c r="S14" s="35">
        <f>159</f>
        <v>159</v>
      </c>
      <c r="T14" s="35">
        <f>178</f>
        <v>178</v>
      </c>
      <c r="U14" s="35">
        <f>188</f>
        <v>188</v>
      </c>
      <c r="V14" s="35">
        <v>96</v>
      </c>
      <c r="W14" s="35">
        <f>76+8</f>
        <v>84</v>
      </c>
      <c r="X14" s="35">
        <v>80</v>
      </c>
      <c r="Y14" s="35">
        <v>48</v>
      </c>
      <c r="Z14" s="35">
        <f t="shared" si="1"/>
        <v>1282</v>
      </c>
      <c r="AB14" s="23"/>
      <c r="AC14" s="23"/>
      <c r="AD14" s="23"/>
      <c r="AE14" s="23"/>
      <c r="AF14" s="24"/>
      <c r="AG14" s="24"/>
      <c r="AH14" s="24"/>
      <c r="AI14" s="24"/>
      <c r="AJ14" s="24"/>
    </row>
    <row r="15" spans="1:36" ht="12.75" customHeight="1" x14ac:dyDescent="0.2">
      <c r="A15" s="37" t="s">
        <v>51</v>
      </c>
      <c r="B15" s="34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>
        <v>257</v>
      </c>
      <c r="Q15" s="35">
        <v>151</v>
      </c>
      <c r="R15" s="35">
        <v>129</v>
      </c>
      <c r="S15" s="35">
        <f>125</f>
        <v>125</v>
      </c>
      <c r="T15" s="35">
        <f>123</f>
        <v>123</v>
      </c>
      <c r="U15" s="35">
        <f>113</f>
        <v>113</v>
      </c>
      <c r="V15" s="35">
        <f>75</f>
        <v>75</v>
      </c>
      <c r="W15" s="35">
        <f>81+4</f>
        <v>85</v>
      </c>
      <c r="X15" s="35">
        <v>47</v>
      </c>
      <c r="Y15" s="35">
        <v>28</v>
      </c>
      <c r="Z15" s="35">
        <f t="shared" si="1"/>
        <v>1133</v>
      </c>
      <c r="AB15" s="23"/>
      <c r="AC15" s="23"/>
      <c r="AD15" s="23"/>
      <c r="AE15" s="23"/>
      <c r="AF15" s="24"/>
      <c r="AG15" s="24"/>
      <c r="AH15" s="24"/>
      <c r="AI15" s="24"/>
      <c r="AJ15" s="24"/>
    </row>
    <row r="16" spans="1:36" ht="12.75" customHeight="1" x14ac:dyDescent="0.2">
      <c r="A16" s="33" t="s">
        <v>52</v>
      </c>
      <c r="B16" s="34"/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>
        <v>12</v>
      </c>
      <c r="R16" s="35">
        <v>17</v>
      </c>
      <c r="S16" s="35">
        <v>0</v>
      </c>
      <c r="T16" s="25">
        <f>124</f>
        <v>124</v>
      </c>
      <c r="U16" s="25">
        <f>730</f>
        <v>730</v>
      </c>
      <c r="V16" s="25">
        <f>525</f>
        <v>525</v>
      </c>
      <c r="W16" s="25">
        <f>259+21</f>
        <v>280</v>
      </c>
      <c r="X16" s="25">
        <v>242</v>
      </c>
      <c r="Y16" s="25">
        <v>189</v>
      </c>
      <c r="Z16" s="35">
        <f t="shared" si="1"/>
        <v>2119</v>
      </c>
      <c r="AB16" s="23"/>
      <c r="AC16" s="23"/>
      <c r="AD16" s="23"/>
      <c r="AE16" s="23"/>
      <c r="AF16" s="24"/>
      <c r="AG16" s="24"/>
      <c r="AH16" s="24"/>
      <c r="AI16" s="24"/>
      <c r="AJ16" s="24"/>
    </row>
    <row r="17" spans="1:36" ht="12.75" customHeight="1" x14ac:dyDescent="0.2">
      <c r="A17" s="36" t="s">
        <v>53</v>
      </c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v>24</v>
      </c>
      <c r="R17" s="35">
        <v>23</v>
      </c>
      <c r="S17" s="35">
        <v>0</v>
      </c>
      <c r="T17" s="35">
        <f>136</f>
        <v>136</v>
      </c>
      <c r="U17" s="35">
        <f>1190</f>
        <v>1190</v>
      </c>
      <c r="V17" s="35">
        <f>654</f>
        <v>654</v>
      </c>
      <c r="W17" s="35">
        <f>513+76</f>
        <v>589</v>
      </c>
      <c r="X17" s="35">
        <v>530</v>
      </c>
      <c r="Y17" s="35">
        <v>313</v>
      </c>
      <c r="Z17" s="35">
        <f t="shared" si="1"/>
        <v>3459</v>
      </c>
      <c r="AB17" s="23"/>
      <c r="AC17" s="23"/>
      <c r="AD17" s="23"/>
      <c r="AE17" s="23"/>
      <c r="AF17" s="24"/>
      <c r="AG17" s="24"/>
      <c r="AH17" s="24"/>
      <c r="AI17" s="24"/>
      <c r="AJ17" s="24"/>
    </row>
    <row r="18" spans="1:36" ht="12.75" customHeight="1" x14ac:dyDescent="0.2">
      <c r="A18" s="37" t="s">
        <v>54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34</v>
      </c>
      <c r="R18" s="35">
        <v>14</v>
      </c>
      <c r="S18" s="35">
        <f>317</f>
        <v>317</v>
      </c>
      <c r="T18" s="35">
        <f>506+14+30</f>
        <v>550</v>
      </c>
      <c r="U18" s="35">
        <f>577</f>
        <v>577</v>
      </c>
      <c r="V18" s="35">
        <v>2</v>
      </c>
      <c r="W18" s="35">
        <f>94</f>
        <v>94</v>
      </c>
      <c r="X18" s="35">
        <v>87</v>
      </c>
      <c r="Y18" s="35">
        <v>694</v>
      </c>
      <c r="Z18" s="35">
        <f t="shared" si="1"/>
        <v>2369</v>
      </c>
      <c r="AB18" s="23"/>
      <c r="AC18" s="23"/>
      <c r="AD18" s="23"/>
      <c r="AE18" s="23"/>
      <c r="AF18" s="24"/>
      <c r="AG18" s="24"/>
      <c r="AH18" s="24"/>
      <c r="AI18" s="24"/>
      <c r="AJ18" s="24"/>
    </row>
    <row r="19" spans="1:36" ht="27.75" customHeight="1" x14ac:dyDescent="0.2">
      <c r="A19" s="38" t="s">
        <v>3</v>
      </c>
      <c r="B19" s="39">
        <f t="shared" ref="B19:E19" si="2">SUM(B6:B18)</f>
        <v>59</v>
      </c>
      <c r="C19" s="39">
        <f t="shared" si="2"/>
        <v>1072</v>
      </c>
      <c r="D19" s="39">
        <f t="shared" si="2"/>
        <v>4546</v>
      </c>
      <c r="E19" s="39">
        <f t="shared" si="2"/>
        <v>2932</v>
      </c>
      <c r="F19" s="39">
        <f>SUM(F6:F18)</f>
        <v>3178</v>
      </c>
      <c r="G19" s="39">
        <f t="shared" ref="G19:S19" si="3">SUM(G6:G18)</f>
        <v>2147</v>
      </c>
      <c r="H19" s="39">
        <f t="shared" si="3"/>
        <v>3710</v>
      </c>
      <c r="I19" s="39">
        <f t="shared" si="3"/>
        <v>6108</v>
      </c>
      <c r="J19" s="39">
        <f t="shared" si="3"/>
        <v>3154</v>
      </c>
      <c r="K19" s="39">
        <f t="shared" si="3"/>
        <v>1763</v>
      </c>
      <c r="L19" s="39">
        <f t="shared" si="3"/>
        <v>5305</v>
      </c>
      <c r="M19" s="39">
        <f>SUM(M6:M18)</f>
        <v>4353</v>
      </c>
      <c r="N19" s="39">
        <f t="shared" si="3"/>
        <v>4562</v>
      </c>
      <c r="O19" s="39">
        <f t="shared" si="3"/>
        <v>5191</v>
      </c>
      <c r="P19" s="39">
        <f t="shared" si="3"/>
        <v>5570</v>
      </c>
      <c r="Q19" s="39">
        <f t="shared" si="3"/>
        <v>4435</v>
      </c>
      <c r="R19" s="39">
        <f t="shared" si="3"/>
        <v>4831</v>
      </c>
      <c r="S19" s="39">
        <f t="shared" si="3"/>
        <v>6233</v>
      </c>
      <c r="T19" s="39">
        <f t="shared" ref="T19:Z19" si="4">SUM(T6:T18)</f>
        <v>7541</v>
      </c>
      <c r="U19" s="39">
        <f t="shared" si="4"/>
        <v>9098</v>
      </c>
      <c r="V19" s="39">
        <f t="shared" si="4"/>
        <v>6139</v>
      </c>
      <c r="W19" s="39">
        <f t="shared" si="4"/>
        <v>5314</v>
      </c>
      <c r="X19" s="39">
        <f t="shared" si="4"/>
        <v>4118</v>
      </c>
      <c r="Y19" s="39">
        <f t="shared" si="4"/>
        <v>5255</v>
      </c>
      <c r="Z19" s="39">
        <f t="shared" si="4"/>
        <v>81172</v>
      </c>
      <c r="AB19" s="40"/>
      <c r="AC19" s="40"/>
      <c r="AD19" s="40"/>
      <c r="AE19" s="40"/>
      <c r="AF19" s="41"/>
    </row>
    <row r="20" spans="1:36" ht="12.75" customHeight="1" x14ac:dyDescent="0.2">
      <c r="A20" s="31"/>
      <c r="B20" s="31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B20" s="23"/>
      <c r="AC20" s="23"/>
      <c r="AD20" s="23"/>
      <c r="AE20" s="23"/>
      <c r="AF20" s="24"/>
      <c r="AG20" s="24"/>
      <c r="AH20" s="24"/>
      <c r="AI20" s="24"/>
      <c r="AJ20" s="24"/>
    </row>
    <row r="21" spans="1:36" ht="29.25" customHeight="1" x14ac:dyDescent="0.2">
      <c r="A21" s="31" t="s">
        <v>4</v>
      </c>
      <c r="B21" s="31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B21" s="23"/>
      <c r="AC21" s="23"/>
      <c r="AD21" s="23"/>
      <c r="AE21" s="23"/>
      <c r="AF21" s="24"/>
    </row>
    <row r="22" spans="1:36" ht="12.75" customHeight="1" x14ac:dyDescent="0.2">
      <c r="A22" s="42" t="s">
        <v>5</v>
      </c>
      <c r="B22" s="43">
        <v>0</v>
      </c>
      <c r="C22" s="43">
        <v>0</v>
      </c>
      <c r="D22" s="43">
        <v>0</v>
      </c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5">
        <f>SUM(N22:Y22)</f>
        <v>0</v>
      </c>
      <c r="AB22" s="23"/>
      <c r="AC22" s="23"/>
      <c r="AD22" s="23"/>
      <c r="AE22" s="23"/>
      <c r="AF22" s="24"/>
      <c r="AG22" s="24"/>
      <c r="AH22" s="24"/>
      <c r="AI22" s="24"/>
      <c r="AJ22" s="24"/>
    </row>
    <row r="23" spans="1:36" ht="12.75" customHeight="1" x14ac:dyDescent="0.2">
      <c r="A23" s="42" t="s">
        <v>6</v>
      </c>
      <c r="B23" s="43">
        <v>0</v>
      </c>
      <c r="C23" s="43">
        <v>0</v>
      </c>
      <c r="D23" s="43">
        <v>0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5">
        <f>SUM(N23:Y23)</f>
        <v>0</v>
      </c>
      <c r="AB23" s="23"/>
      <c r="AC23" s="23"/>
      <c r="AD23" s="23"/>
      <c r="AE23" s="23"/>
      <c r="AF23" s="24"/>
      <c r="AG23" s="24"/>
      <c r="AH23" s="24"/>
      <c r="AI23" s="24"/>
      <c r="AJ23" s="24"/>
    </row>
    <row r="24" spans="1:36" ht="12.75" customHeight="1" x14ac:dyDescent="0.2">
      <c r="A24" s="42" t="s">
        <v>7</v>
      </c>
      <c r="B24" s="43">
        <v>750.43</v>
      </c>
      <c r="C24" s="43">
        <v>10854.7</v>
      </c>
      <c r="D24" s="43">
        <v>54366.3</v>
      </c>
      <c r="E24" s="43">
        <v>35378.089999999997</v>
      </c>
      <c r="F24" s="44">
        <v>37738.18</v>
      </c>
      <c r="G24" s="44">
        <v>27573.87</v>
      </c>
      <c r="H24" s="44">
        <v>42434.53</v>
      </c>
      <c r="I24" s="44">
        <v>75701.899999999994</v>
      </c>
      <c r="J24" s="44">
        <v>42643.32</v>
      </c>
      <c r="K24" s="44">
        <v>19709.169999999998</v>
      </c>
      <c r="L24" s="44">
        <v>71656.39</v>
      </c>
      <c r="M24" s="44">
        <v>61322.73</v>
      </c>
      <c r="N24" s="44">
        <v>69625.740000000005</v>
      </c>
      <c r="O24" s="44">
        <v>82900.259999999995</v>
      </c>
      <c r="P24" s="44">
        <v>90399.42</v>
      </c>
      <c r="Q24" s="44">
        <v>71286.009999999995</v>
      </c>
      <c r="R24" s="44">
        <v>83849.87</v>
      </c>
      <c r="S24" s="44">
        <v>110282.6</v>
      </c>
      <c r="T24" s="44">
        <v>134731.1</v>
      </c>
      <c r="U24" s="44">
        <v>138954.45000000001</v>
      </c>
      <c r="V24" s="44">
        <v>97923.29</v>
      </c>
      <c r="W24" s="44">
        <v>83391.75</v>
      </c>
      <c r="X24" s="44">
        <v>68403.320000000007</v>
      </c>
      <c r="Y24" s="44">
        <v>94794.72</v>
      </c>
      <c r="Z24" s="45">
        <f>SUM(N24:Y24)</f>
        <v>1126542.53</v>
      </c>
      <c r="AB24" s="23"/>
      <c r="AC24" s="23"/>
      <c r="AD24" s="23"/>
      <c r="AE24" s="23"/>
      <c r="AF24" s="24"/>
      <c r="AG24" s="24"/>
      <c r="AH24" s="24"/>
      <c r="AI24" s="24"/>
      <c r="AJ24" s="24"/>
    </row>
    <row r="25" spans="1:36" ht="12.75" customHeight="1" x14ac:dyDescent="0.2">
      <c r="A25" s="42" t="s">
        <v>8</v>
      </c>
      <c r="B25" s="43">
        <v>-38.97</v>
      </c>
      <c r="C25" s="43">
        <v>-180.91</v>
      </c>
      <c r="D25" s="43">
        <v>-455.14</v>
      </c>
      <c r="E25" s="43">
        <v>-637.9</v>
      </c>
      <c r="F25" s="44">
        <v>-831.3</v>
      </c>
      <c r="G25" s="44">
        <v>-662.11</v>
      </c>
      <c r="H25" s="44">
        <v>-715.16</v>
      </c>
      <c r="I25" s="44">
        <v>-1215.83</v>
      </c>
      <c r="J25" s="44">
        <v>-730.47</v>
      </c>
      <c r="K25" s="44">
        <v>-231.22</v>
      </c>
      <c r="L25" s="44">
        <v>-869.17</v>
      </c>
      <c r="M25" s="44">
        <v>-1176.48</v>
      </c>
      <c r="N25" s="44">
        <v>-1266.24</v>
      </c>
      <c r="O25" s="44">
        <v>-1260.3399999999999</v>
      </c>
      <c r="P25" s="44">
        <v>-2121.0700000000002</v>
      </c>
      <c r="Q25" s="44">
        <v>-1979.54</v>
      </c>
      <c r="R25" s="44">
        <v>-2183.69</v>
      </c>
      <c r="S25" s="44">
        <v>-2119.5300000000002</v>
      </c>
      <c r="T25" s="44">
        <v>-3218.04</v>
      </c>
      <c r="U25" s="44">
        <v>-4239.25</v>
      </c>
      <c r="V25" s="44">
        <v>-2551.1</v>
      </c>
      <c r="W25" s="44">
        <v>-2417.61</v>
      </c>
      <c r="X25" s="44">
        <v>-1597.83</v>
      </c>
      <c r="Y25" s="44">
        <v>-2290.9699999999998</v>
      </c>
      <c r="Z25" s="45">
        <f t="shared" ref="Z25:Z35" si="5">SUM(N25:Y25)</f>
        <v>-27245.21</v>
      </c>
      <c r="AA25" s="63">
        <f>Z25/$Z$24</f>
        <v>-2.418480374637964E-2</v>
      </c>
      <c r="AB25" s="23"/>
      <c r="AC25" s="23"/>
      <c r="AD25" s="23"/>
      <c r="AE25" s="23"/>
      <c r="AF25" s="24"/>
      <c r="AG25" s="24"/>
      <c r="AH25" s="24"/>
      <c r="AI25" s="24"/>
      <c r="AJ25" s="24"/>
    </row>
    <row r="26" spans="1:36" ht="12.75" customHeight="1" x14ac:dyDescent="0.2">
      <c r="A26" s="42" t="s">
        <v>9</v>
      </c>
      <c r="B26" s="43">
        <v>0</v>
      </c>
      <c r="C26" s="43">
        <v>13.45</v>
      </c>
      <c r="D26" s="43">
        <v>12.81</v>
      </c>
      <c r="E26" s="43">
        <v>32.79</v>
      </c>
      <c r="F26" s="44">
        <v>33.619999999999997</v>
      </c>
      <c r="G26" s="44">
        <v>167.16</v>
      </c>
      <c r="H26" s="44">
        <v>140.28</v>
      </c>
      <c r="I26" s="44">
        <v>116.92</v>
      </c>
      <c r="J26" s="44">
        <v>136.16</v>
      </c>
      <c r="K26" s="44">
        <v>81.61</v>
      </c>
      <c r="L26" s="44">
        <v>56.65</v>
      </c>
      <c r="M26" s="44">
        <v>101.99</v>
      </c>
      <c r="N26" s="44">
        <v>130.72999999999999</v>
      </c>
      <c r="O26" s="44">
        <v>211.27</v>
      </c>
      <c r="P26" s="44">
        <v>1287.4000000000001</v>
      </c>
      <c r="Q26" s="44">
        <v>1897.55</v>
      </c>
      <c r="R26" s="44">
        <v>2061.4299999999998</v>
      </c>
      <c r="S26" s="44">
        <v>771.8</v>
      </c>
      <c r="T26" s="44">
        <v>1029.6300000000001</v>
      </c>
      <c r="U26" s="44">
        <v>1493.01</v>
      </c>
      <c r="V26" s="44">
        <v>1603.73</v>
      </c>
      <c r="W26" s="44">
        <v>1209.4100000000001</v>
      </c>
      <c r="X26" s="44">
        <v>3179.99</v>
      </c>
      <c r="Y26" s="44">
        <v>2295.0100000000002</v>
      </c>
      <c r="Z26" s="45">
        <f t="shared" si="5"/>
        <v>17170.96</v>
      </c>
      <c r="AB26" s="23"/>
      <c r="AC26" s="23"/>
      <c r="AD26" s="23"/>
      <c r="AE26" s="23"/>
      <c r="AF26" s="24"/>
      <c r="AG26" s="24"/>
      <c r="AH26" s="24"/>
      <c r="AI26" s="24"/>
      <c r="AJ26" s="24"/>
    </row>
    <row r="27" spans="1:36" ht="12.75" customHeight="1" x14ac:dyDescent="0.2">
      <c r="A27" s="42" t="s">
        <v>10</v>
      </c>
      <c r="B27" s="43">
        <v>0</v>
      </c>
      <c r="C27" s="43">
        <v>0</v>
      </c>
      <c r="D27" s="43">
        <v>0</v>
      </c>
      <c r="E27" s="43">
        <v>0</v>
      </c>
      <c r="F27" s="44">
        <v>1359.97</v>
      </c>
      <c r="G27" s="44">
        <v>931.37</v>
      </c>
      <c r="H27" s="44">
        <v>1530.39</v>
      </c>
      <c r="I27" s="44">
        <v>2465.79</v>
      </c>
      <c r="J27" s="44">
        <v>1056.25</v>
      </c>
      <c r="K27" s="44">
        <v>621.97</v>
      </c>
      <c r="L27" s="44">
        <v>2648.13</v>
      </c>
      <c r="M27" s="44">
        <v>2096.08</v>
      </c>
      <c r="N27" s="44">
        <v>2243.89</v>
      </c>
      <c r="O27" s="44">
        <v>2452.7800000000002</v>
      </c>
      <c r="P27" s="44">
        <v>2906.41</v>
      </c>
      <c r="Q27" s="44">
        <v>2148.23</v>
      </c>
      <c r="R27" s="44">
        <v>2776.76</v>
      </c>
      <c r="S27" s="44">
        <v>3307.16</v>
      </c>
      <c r="T27" s="44">
        <v>4391.0200000000004</v>
      </c>
      <c r="U27" s="44">
        <v>4792.4399999999996</v>
      </c>
      <c r="V27" s="44">
        <v>3451.3</v>
      </c>
      <c r="W27" s="44">
        <v>3673.25</v>
      </c>
      <c r="X27" s="44">
        <v>1311.14</v>
      </c>
      <c r="Y27" s="44">
        <v>1787.4</v>
      </c>
      <c r="Z27" s="45">
        <f t="shared" si="5"/>
        <v>35241.78</v>
      </c>
      <c r="AB27" s="23"/>
      <c r="AC27" s="23"/>
      <c r="AD27" s="23"/>
      <c r="AE27" s="23"/>
      <c r="AF27" s="24"/>
      <c r="AG27" s="24"/>
      <c r="AH27" s="24"/>
      <c r="AI27" s="24"/>
      <c r="AJ27" s="24"/>
    </row>
    <row r="28" spans="1:36" ht="12.75" customHeight="1" x14ac:dyDescent="0.2">
      <c r="A28" s="42" t="s">
        <v>11</v>
      </c>
      <c r="B28" s="43">
        <v>39.96</v>
      </c>
      <c r="C28" s="43">
        <v>372.59</v>
      </c>
      <c r="D28" s="43">
        <v>1859.68</v>
      </c>
      <c r="E28" s="43">
        <v>1129.04</v>
      </c>
      <c r="F28" s="44">
        <v>-13.22</v>
      </c>
      <c r="G28" s="44">
        <v>-7.64</v>
      </c>
      <c r="H28" s="44">
        <v>-32.86</v>
      </c>
      <c r="I28" s="44">
        <v>-43.36</v>
      </c>
      <c r="J28" s="44">
        <v>-12.23</v>
      </c>
      <c r="K28" s="44">
        <v>0</v>
      </c>
      <c r="L28" s="44">
        <v>-10.48</v>
      </c>
      <c r="M28" s="44">
        <v>-50.07</v>
      </c>
      <c r="N28" s="44">
        <v>-89.4</v>
      </c>
      <c r="O28" s="44">
        <v>-28.72</v>
      </c>
      <c r="P28" s="44">
        <v>-57.17</v>
      </c>
      <c r="Q28" s="44">
        <v>-41.95</v>
      </c>
      <c r="R28" s="44">
        <v>-33.32</v>
      </c>
      <c r="S28" s="44">
        <v>-56.06</v>
      </c>
      <c r="T28" s="44">
        <v>-91.4</v>
      </c>
      <c r="U28" s="44">
        <v>-71.87</v>
      </c>
      <c r="V28" s="44">
        <v>-81.96</v>
      </c>
      <c r="W28" s="44">
        <v>-46.76</v>
      </c>
      <c r="X28" s="44">
        <v>-47.88</v>
      </c>
      <c r="Y28" s="44">
        <v>-33.56</v>
      </c>
      <c r="Z28" s="45">
        <f t="shared" si="5"/>
        <v>-680.05</v>
      </c>
      <c r="AB28" s="23"/>
      <c r="AC28" s="23"/>
      <c r="AD28" s="23"/>
      <c r="AE28" s="23"/>
      <c r="AF28" s="24"/>
      <c r="AG28" s="24"/>
      <c r="AH28" s="24"/>
      <c r="AI28" s="24"/>
      <c r="AJ28" s="24"/>
    </row>
    <row r="29" spans="1:36" ht="12.75" customHeight="1" x14ac:dyDescent="0.2">
      <c r="A29" s="42" t="s">
        <v>12</v>
      </c>
      <c r="B29" s="43">
        <v>0</v>
      </c>
      <c r="C29" s="43">
        <v>-2.99</v>
      </c>
      <c r="D29" s="43">
        <v>-24.93</v>
      </c>
      <c r="E29" s="43">
        <v>-17.39</v>
      </c>
      <c r="F29" s="44">
        <v>0</v>
      </c>
      <c r="G29" s="44">
        <v>3.99</v>
      </c>
      <c r="H29" s="44">
        <v>43.89</v>
      </c>
      <c r="I29" s="44">
        <v>11.97</v>
      </c>
      <c r="J29" s="44">
        <v>0</v>
      </c>
      <c r="K29" s="44">
        <v>0</v>
      </c>
      <c r="L29" s="44">
        <v>11.97</v>
      </c>
      <c r="M29" s="44">
        <v>7.98</v>
      </c>
      <c r="N29" s="44">
        <v>23.94</v>
      </c>
      <c r="O29" s="44">
        <v>27.93</v>
      </c>
      <c r="P29" s="44">
        <v>19.95</v>
      </c>
      <c r="Q29" s="44">
        <v>7.98</v>
      </c>
      <c r="R29" s="44">
        <v>15.96</v>
      </c>
      <c r="S29" s="44">
        <v>47.88</v>
      </c>
      <c r="T29" s="44">
        <v>254.33</v>
      </c>
      <c r="U29" s="44">
        <v>7.98</v>
      </c>
      <c r="V29" s="44">
        <v>11.97</v>
      </c>
      <c r="W29" s="44">
        <v>7.98</v>
      </c>
      <c r="X29" s="44">
        <v>3.99</v>
      </c>
      <c r="Y29" s="44">
        <v>15.96</v>
      </c>
      <c r="Z29" s="45">
        <f t="shared" si="5"/>
        <v>445.85000000000008</v>
      </c>
      <c r="AB29" s="23"/>
      <c r="AC29" s="23"/>
      <c r="AD29" s="23"/>
      <c r="AE29" s="23"/>
      <c r="AF29" s="24"/>
      <c r="AG29" s="24"/>
      <c r="AH29" s="24"/>
      <c r="AI29" s="24"/>
      <c r="AJ29" s="24"/>
    </row>
    <row r="30" spans="1:36" ht="12.75" customHeight="1" x14ac:dyDescent="0.2">
      <c r="A30" s="42" t="s">
        <v>13</v>
      </c>
      <c r="B30" s="43">
        <v>0</v>
      </c>
      <c r="C30" s="43">
        <v>0</v>
      </c>
      <c r="D30" s="43">
        <v>7.98</v>
      </c>
      <c r="E30" s="43">
        <v>3.99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-3.99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-3.99</v>
      </c>
      <c r="U30" s="44">
        <v>-11.97</v>
      </c>
      <c r="V30" s="44">
        <v>0</v>
      </c>
      <c r="W30" s="44">
        <v>0</v>
      </c>
      <c r="X30" s="44">
        <v>0</v>
      </c>
      <c r="Y30" s="44">
        <v>0</v>
      </c>
      <c r="Z30" s="45">
        <f t="shared" si="5"/>
        <v>-15.96</v>
      </c>
      <c r="AB30" s="23"/>
      <c r="AC30" s="23"/>
      <c r="AD30" s="23"/>
      <c r="AE30" s="23"/>
      <c r="AF30" s="24"/>
      <c r="AG30" s="24"/>
      <c r="AH30" s="24"/>
      <c r="AI30" s="24"/>
      <c r="AJ30" s="24"/>
    </row>
    <row r="31" spans="1:36" ht="12.75" customHeight="1" x14ac:dyDescent="0.2">
      <c r="A31" s="42" t="s">
        <v>14</v>
      </c>
      <c r="B31" s="43">
        <v>0</v>
      </c>
      <c r="C31" s="43">
        <v>0</v>
      </c>
      <c r="D31" s="43">
        <v>0</v>
      </c>
      <c r="E31" s="43">
        <v>0</v>
      </c>
      <c r="F31" s="44">
        <v>-674.37</v>
      </c>
      <c r="G31" s="44">
        <v>-318.95999999999998</v>
      </c>
      <c r="H31" s="44">
        <v>-798.98</v>
      </c>
      <c r="I31" s="44">
        <v>-1124</v>
      </c>
      <c r="J31" s="44">
        <v>-442.58</v>
      </c>
      <c r="K31" s="44">
        <v>-212.09</v>
      </c>
      <c r="L31" s="44">
        <v>-1252.72</v>
      </c>
      <c r="M31" s="44">
        <v>-1083.25</v>
      </c>
      <c r="N31" s="44">
        <v>-1193.4000000000001</v>
      </c>
      <c r="O31" s="44">
        <v>-1282.27</v>
      </c>
      <c r="P31" s="44">
        <v>-1543.36</v>
      </c>
      <c r="Q31" s="44">
        <v>-931.44</v>
      </c>
      <c r="R31" s="44">
        <v>-1506.35</v>
      </c>
      <c r="S31" s="44">
        <v>-3942.87</v>
      </c>
      <c r="T31" s="44">
        <v>-5389.41</v>
      </c>
      <c r="U31" s="44">
        <v>-3092.25</v>
      </c>
      <c r="V31" s="44">
        <v>-2059.1</v>
      </c>
      <c r="W31" s="44">
        <v>-2533.23</v>
      </c>
      <c r="X31" s="44">
        <v>-603.66</v>
      </c>
      <c r="Y31" s="44">
        <v>-767.95</v>
      </c>
      <c r="Z31" s="45">
        <f t="shared" si="5"/>
        <v>-24845.289999999997</v>
      </c>
      <c r="AA31" s="63">
        <f>Z31/$Z$24</f>
        <v>-2.2054462515498634E-2</v>
      </c>
      <c r="AB31" s="23"/>
      <c r="AC31" s="23"/>
      <c r="AD31" s="23"/>
      <c r="AE31" s="23"/>
      <c r="AF31" s="24"/>
      <c r="AG31" s="24"/>
      <c r="AH31" s="24"/>
      <c r="AI31" s="24"/>
      <c r="AJ31" s="24"/>
    </row>
    <row r="32" spans="1:36" ht="12.75" customHeight="1" x14ac:dyDescent="0.2">
      <c r="A32" s="42" t="s">
        <v>15</v>
      </c>
      <c r="B32" s="43">
        <v>-27.14</v>
      </c>
      <c r="C32" s="43">
        <v>-192.49</v>
      </c>
      <c r="D32" s="43">
        <v>-781.92</v>
      </c>
      <c r="E32" s="43">
        <v>-593.95000000000005</v>
      </c>
      <c r="F32" s="44">
        <v>9.84</v>
      </c>
      <c r="G32" s="44">
        <v>0</v>
      </c>
      <c r="H32" s="44">
        <v>8.56</v>
      </c>
      <c r="I32" s="44">
        <v>8.83</v>
      </c>
      <c r="J32" s="44">
        <v>5.53</v>
      </c>
      <c r="K32" s="44">
        <v>0</v>
      </c>
      <c r="L32" s="44">
        <v>6.49</v>
      </c>
      <c r="M32" s="44">
        <v>24.96</v>
      </c>
      <c r="N32" s="44">
        <v>15.31</v>
      </c>
      <c r="O32" s="44">
        <v>10.75</v>
      </c>
      <c r="P32" s="44">
        <v>35.39</v>
      </c>
      <c r="Q32" s="44">
        <v>17.420000000000002</v>
      </c>
      <c r="R32" s="44">
        <v>18.440000000000001</v>
      </c>
      <c r="S32" s="44">
        <v>58.5</v>
      </c>
      <c r="T32" s="44">
        <v>107.48</v>
      </c>
      <c r="U32" s="44">
        <v>53.48</v>
      </c>
      <c r="V32" s="44">
        <v>64.489999999999995</v>
      </c>
      <c r="W32" s="44">
        <v>20.86</v>
      </c>
      <c r="X32" s="44">
        <v>19.079999999999998</v>
      </c>
      <c r="Y32" s="44">
        <v>16.82</v>
      </c>
      <c r="Z32" s="45">
        <f t="shared" si="5"/>
        <v>438.02000000000004</v>
      </c>
      <c r="AB32" s="23"/>
      <c r="AC32" s="23"/>
      <c r="AD32" s="23"/>
      <c r="AE32" s="23"/>
      <c r="AF32" s="24"/>
      <c r="AG32" s="24"/>
      <c r="AH32" s="24"/>
      <c r="AI32" s="24"/>
      <c r="AJ32" s="24"/>
    </row>
    <row r="33" spans="1:36" ht="12.75" customHeight="1" x14ac:dyDescent="0.2">
      <c r="A33" s="42" t="s">
        <v>16</v>
      </c>
      <c r="B33" s="43">
        <v>0</v>
      </c>
      <c r="C33" s="43">
        <v>4.2699999999999996</v>
      </c>
      <c r="D33" s="43">
        <v>12.67</v>
      </c>
      <c r="E33" s="43">
        <v>4.49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5">
        <f t="shared" si="5"/>
        <v>0</v>
      </c>
      <c r="AB33" s="23"/>
      <c r="AC33" s="23"/>
      <c r="AD33" s="23"/>
      <c r="AE33" s="23"/>
      <c r="AF33" s="24"/>
      <c r="AG33" s="24"/>
      <c r="AH33" s="24"/>
      <c r="AI33" s="24"/>
      <c r="AJ33" s="24"/>
    </row>
    <row r="34" spans="1:36" ht="12.75" customHeight="1" x14ac:dyDescent="0.2">
      <c r="A34" s="42" t="s">
        <v>17</v>
      </c>
      <c r="B34" s="43">
        <v>0</v>
      </c>
      <c r="C34" s="43">
        <v>0</v>
      </c>
      <c r="D34" s="43">
        <v>0</v>
      </c>
      <c r="E34" s="43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5">
        <f t="shared" si="5"/>
        <v>0</v>
      </c>
      <c r="AB34" s="23"/>
      <c r="AC34" s="23"/>
      <c r="AD34" s="23"/>
      <c r="AE34" s="23"/>
      <c r="AF34" s="24"/>
      <c r="AG34" s="24"/>
      <c r="AH34" s="24"/>
      <c r="AI34" s="24"/>
      <c r="AJ34" s="24"/>
    </row>
    <row r="35" spans="1:36" ht="12.75" customHeight="1" x14ac:dyDescent="0.2">
      <c r="A35" s="42" t="s">
        <v>18</v>
      </c>
      <c r="B35" s="43">
        <v>0</v>
      </c>
      <c r="C35" s="43">
        <v>0</v>
      </c>
      <c r="D35" s="43">
        <v>0</v>
      </c>
      <c r="E35" s="43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5">
        <f t="shared" si="5"/>
        <v>0</v>
      </c>
      <c r="AB35" s="23"/>
      <c r="AC35" s="23"/>
      <c r="AD35" s="23"/>
      <c r="AE35" s="23"/>
      <c r="AF35" s="24"/>
      <c r="AG35" s="24"/>
      <c r="AH35" s="24"/>
      <c r="AI35" s="24"/>
      <c r="AJ35" s="24"/>
    </row>
    <row r="36" spans="1:36" ht="12.75" customHeight="1" x14ac:dyDescent="0.2">
      <c r="A36" s="47" t="s">
        <v>19</v>
      </c>
      <c r="B36" s="48">
        <f t="shared" ref="B36:E36" si="6">SUM(B22:B35)</f>
        <v>724.28</v>
      </c>
      <c r="C36" s="48">
        <f t="shared" si="6"/>
        <v>10868.620000000003</v>
      </c>
      <c r="D36" s="48">
        <f t="shared" si="6"/>
        <v>54997.450000000004</v>
      </c>
      <c r="E36" s="48">
        <f t="shared" si="6"/>
        <v>35299.159999999996</v>
      </c>
      <c r="F36" s="48">
        <f t="shared" ref="F36:S36" si="7">SUM(F22:F35)</f>
        <v>37622.719999999994</v>
      </c>
      <c r="G36" s="48">
        <f t="shared" si="7"/>
        <v>27687.68</v>
      </c>
      <c r="H36" s="48">
        <f t="shared" si="7"/>
        <v>42610.649999999987</v>
      </c>
      <c r="I36" s="48">
        <f t="shared" si="7"/>
        <v>75922.219999999987</v>
      </c>
      <c r="J36" s="48">
        <f t="shared" si="7"/>
        <v>42655.979999999996</v>
      </c>
      <c r="K36" s="48">
        <f t="shared" si="7"/>
        <v>19969.439999999999</v>
      </c>
      <c r="L36" s="48">
        <f t="shared" si="7"/>
        <v>72243.27</v>
      </c>
      <c r="M36" s="48">
        <f t="shared" si="7"/>
        <v>61243.94</v>
      </c>
      <c r="N36" s="48">
        <f t="shared" si="7"/>
        <v>69490.570000000007</v>
      </c>
      <c r="O36" s="48">
        <f t="shared" si="7"/>
        <v>83031.659999999989</v>
      </c>
      <c r="P36" s="48">
        <f t="shared" si="7"/>
        <v>90926.969999999987</v>
      </c>
      <c r="Q36" s="48">
        <f t="shared" si="7"/>
        <v>72404.259999999995</v>
      </c>
      <c r="R36" s="48">
        <f t="shared" si="7"/>
        <v>84999.099999999977</v>
      </c>
      <c r="S36" s="48">
        <f t="shared" si="7"/>
        <v>108349.48000000003</v>
      </c>
      <c r="T36" s="48">
        <f t="shared" ref="T36:Z36" si="8">SUM(T22:T35)</f>
        <v>131810.72</v>
      </c>
      <c r="U36" s="48">
        <f t="shared" si="8"/>
        <v>137886.02000000005</v>
      </c>
      <c r="V36" s="48">
        <f t="shared" si="8"/>
        <v>98362.619999999981</v>
      </c>
      <c r="W36" s="48">
        <f t="shared" si="8"/>
        <v>83305.650000000009</v>
      </c>
      <c r="X36" s="48">
        <f t="shared" si="8"/>
        <v>70668.150000000009</v>
      </c>
      <c r="Y36" s="48">
        <f t="shared" si="8"/>
        <v>95817.430000000008</v>
      </c>
      <c r="Z36" s="48">
        <f t="shared" si="8"/>
        <v>1127052.6300000001</v>
      </c>
      <c r="AB36" s="23"/>
      <c r="AC36" s="23"/>
      <c r="AD36" s="23"/>
      <c r="AE36" s="23"/>
      <c r="AF36" s="24"/>
    </row>
    <row r="37" spans="1:36" ht="12.75" customHeight="1" x14ac:dyDescent="0.2">
      <c r="A37" s="22"/>
      <c r="B37" s="49"/>
      <c r="C37" s="49"/>
      <c r="D37" s="49"/>
      <c r="E37" s="49"/>
      <c r="F37" s="49"/>
      <c r="G37" s="49"/>
      <c r="H37" s="49"/>
      <c r="I37" s="49"/>
      <c r="J37" s="43"/>
      <c r="K37" s="43"/>
      <c r="L37" s="43"/>
      <c r="M37" s="43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B37" s="23"/>
      <c r="AC37" s="23"/>
      <c r="AD37" s="23"/>
      <c r="AE37" s="23"/>
      <c r="AF37" s="24"/>
      <c r="AG37" s="24"/>
      <c r="AH37" s="24"/>
      <c r="AI37" s="24"/>
      <c r="AJ37" s="24"/>
    </row>
    <row r="38" spans="1:36" ht="12.75" customHeight="1" x14ac:dyDescent="0.2">
      <c r="A38" s="31" t="s">
        <v>36</v>
      </c>
      <c r="B38" s="52">
        <f>-SUMPRODUCT(B6:B18,'Product Landed Costs'!$B$4:$B$16)</f>
        <v>-284.81643835616438</v>
      </c>
      <c r="C38" s="52">
        <f>-SUMPRODUCT(C6:C18,'Product Landed Costs'!$B$4:$B$16)</f>
        <v>-3477.2293330642378</v>
      </c>
      <c r="D38" s="52">
        <f>-SUMPRODUCT(D6:D18,'Product Landed Costs'!$B$4:$B$16)</f>
        <v>-12587.510223096782</v>
      </c>
      <c r="E38" s="52">
        <f>-SUMPRODUCT(E6:E18,'Product Landed Costs'!$B$4:$B$16)</f>
        <v>-8180.3138785875854</v>
      </c>
      <c r="F38" s="52">
        <f>-SUMPRODUCT(F6:F18,'Product Landed Costs'!$B$4:$B$16)</f>
        <v>-9095.4045275276039</v>
      </c>
      <c r="G38" s="52">
        <f>-SUMPRODUCT(G6:G18,'Product Landed Costs'!$B$4:$B$16)</f>
        <v>-6642.4522944574783</v>
      </c>
      <c r="H38" s="52">
        <f>-SUMPRODUCT(H6:H18,'Product Landed Costs'!$B$4:$B$16)</f>
        <v>-9664.1188745091113</v>
      </c>
      <c r="I38" s="52">
        <f>-SUMPRODUCT(I6:I18,'Product Landed Costs'!$B$4:$B$16)</f>
        <v>-15748.454702859977</v>
      </c>
      <c r="J38" s="52">
        <f>-SUMPRODUCT(J6:J18,'Product Landed Costs'!$B$4:$B$16)</f>
        <v>-8123.9217925107423</v>
      </c>
      <c r="K38" s="52">
        <f>-SUMPRODUCT(K6:K18,'Product Landed Costs'!$B$4:$B$16)</f>
        <v>-5054.2870963781461</v>
      </c>
      <c r="L38" s="52">
        <f>-SUMPRODUCT(L6:L18,'Product Landed Costs'!$B$4:$B$16)</f>
        <v>-16537.618604572937</v>
      </c>
      <c r="M38" s="52">
        <f>-SUMPRODUCT(M6:M18,'Product Landed Costs'!$B$4:$B$16)</f>
        <v>-13987.029937855814</v>
      </c>
      <c r="N38" s="52">
        <f>-SUMPRODUCT(N6:N18,'Product Landed Costs'!$B$4:$B$16)</f>
        <v>-19041.171374134901</v>
      </c>
      <c r="O38" s="52">
        <f>-SUMPRODUCT(O6:O18,'Product Landed Costs'!$B$4:$B$16)</f>
        <v>-24678.74625335318</v>
      </c>
      <c r="P38" s="52">
        <f>-SUMPRODUCT(P6:P18,'Product Landed Costs'!$B$4:$B$16)</f>
        <v>-28116.479186962333</v>
      </c>
      <c r="Q38" s="52">
        <f>-SUMPRODUCT(Q6:Q18,'Product Landed Costs'!$B$4:$B$16)</f>
        <v>-22322.85389619651</v>
      </c>
      <c r="R38" s="52">
        <f>-SUMPRODUCT(R6:R18,'Product Landed Costs'!$B$4:$B$16)</f>
        <v>-25104.380065070596</v>
      </c>
      <c r="S38" s="52">
        <f>-SUMPRODUCT(S6:S18,'Product Landed Costs'!$B$4:$B$16)</f>
        <v>-36343.073776987309</v>
      </c>
      <c r="T38" s="52">
        <f>-SUMPRODUCT(T6:T18,'Product Landed Costs'!$B$4:$B$16)</f>
        <v>-40921.336113844111</v>
      </c>
      <c r="U38" s="52">
        <f>-SUMPRODUCT(U6:U18,'Product Landed Costs'!$B$4:$B$16)</f>
        <v>-34077.16292010394</v>
      </c>
      <c r="V38" s="52">
        <f>-SUMPRODUCT(V6:V18,'Product Landed Costs'!$B$4:$B$16)</f>
        <v>-23735.307965320349</v>
      </c>
      <c r="W38" s="52">
        <f>-SUMPRODUCT(W6:W18,'Product Landed Costs'!$B$4:$B$16)</f>
        <v>-20631.798516797426</v>
      </c>
      <c r="X38" s="52">
        <f>-SUMPRODUCT(X6:X18,'Product Landed Costs'!$B$4:$B$16)</f>
        <v>-19438.430222037219</v>
      </c>
      <c r="Y38" s="52">
        <f>-SUMPRODUCT(Y6:Y18,'Product Landed Costs'!$B$4:$B$16)</f>
        <v>-27498.85721400641</v>
      </c>
      <c r="Z38" s="61">
        <f>SUM(N38:Y38)</f>
        <v>-321909.59750481433</v>
      </c>
      <c r="AA38" s="63">
        <f>Z38/$Z$36</f>
        <v>-0.28562073228542512</v>
      </c>
      <c r="AB38" s="40"/>
      <c r="AC38" s="40"/>
      <c r="AD38" s="40"/>
      <c r="AE38" s="40"/>
      <c r="AF38" s="41"/>
      <c r="AG38" s="24"/>
      <c r="AH38" s="24"/>
      <c r="AI38" s="24"/>
      <c r="AJ38" s="24"/>
    </row>
    <row r="39" spans="1:36" ht="12.75" customHeight="1" x14ac:dyDescent="0.2">
      <c r="A39" s="42" t="s">
        <v>20</v>
      </c>
      <c r="B39" s="43">
        <v>0</v>
      </c>
      <c r="C39" s="43">
        <v>0</v>
      </c>
      <c r="D39" s="43">
        <v>0</v>
      </c>
      <c r="E39" s="43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5">
        <f>SUM(N39:Y39)</f>
        <v>0</v>
      </c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12.75" customHeight="1" x14ac:dyDescent="0.2">
      <c r="A40" s="42" t="s">
        <v>21</v>
      </c>
      <c r="B40" s="43">
        <v>-112.65</v>
      </c>
      <c r="C40" s="43">
        <v>-1628.83</v>
      </c>
      <c r="D40" s="43">
        <v>-8152.42</v>
      </c>
      <c r="E40" s="43">
        <v>-5297.69</v>
      </c>
      <c r="F40" s="44">
        <v>-5655.36</v>
      </c>
      <c r="G40" s="44">
        <v>-4139.22</v>
      </c>
      <c r="H40" s="44">
        <v>-6361.88</v>
      </c>
      <c r="I40" s="44">
        <v>-9978.5300000000007</v>
      </c>
      <c r="J40" s="44">
        <v>-6242.89</v>
      </c>
      <c r="K40" s="44">
        <v>-2958.75</v>
      </c>
      <c r="L40" s="44">
        <v>-10734.31</v>
      </c>
      <c r="M40" s="44">
        <v>-9187.64</v>
      </c>
      <c r="N40" s="44">
        <v>-10444.9</v>
      </c>
      <c r="O40" s="44">
        <v>-12441.68</v>
      </c>
      <c r="P40" s="44">
        <v>-13568.1</v>
      </c>
      <c r="Q40" s="44">
        <v>-10849.13</v>
      </c>
      <c r="R40" s="44">
        <v>-12581.52</v>
      </c>
      <c r="S40" s="44">
        <v>-16280.32</v>
      </c>
      <c r="T40" s="44">
        <v>-19843.14</v>
      </c>
      <c r="U40" s="44">
        <v>-20849.189999999999</v>
      </c>
      <c r="V40" s="44">
        <v>-14693.6</v>
      </c>
      <c r="W40" s="44">
        <v>-12512.88</v>
      </c>
      <c r="X40" s="44">
        <v>-10263.82</v>
      </c>
      <c r="Y40" s="44">
        <v>-14222.92</v>
      </c>
      <c r="Z40" s="45">
        <f>SUM(N40:Y40)</f>
        <v>-168551.2</v>
      </c>
      <c r="AA40" s="63">
        <f>Z40/$Z$36</f>
        <v>-0.14955042516514955</v>
      </c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12.75" customHeight="1" x14ac:dyDescent="0.2">
      <c r="A41" s="42" t="s">
        <v>22</v>
      </c>
      <c r="B41" s="43">
        <v>5.85</v>
      </c>
      <c r="C41" s="43">
        <v>26.96</v>
      </c>
      <c r="D41" s="43">
        <v>68.41</v>
      </c>
      <c r="E41" s="43">
        <v>93.07</v>
      </c>
      <c r="F41" s="44">
        <v>123.85</v>
      </c>
      <c r="G41" s="44">
        <v>97.92</v>
      </c>
      <c r="H41" s="44">
        <v>104.64</v>
      </c>
      <c r="I41" s="44">
        <v>160.41999999999999</v>
      </c>
      <c r="J41" s="44">
        <v>107.81</v>
      </c>
      <c r="K41" s="44">
        <v>33.76</v>
      </c>
      <c r="L41" s="44">
        <v>131.08000000000001</v>
      </c>
      <c r="M41" s="44">
        <v>173.17</v>
      </c>
      <c r="N41" s="44">
        <v>183.77</v>
      </c>
      <c r="O41" s="44">
        <v>183.71</v>
      </c>
      <c r="P41" s="44">
        <v>314.70999999999998</v>
      </c>
      <c r="Q41" s="44">
        <v>294.77</v>
      </c>
      <c r="R41" s="44">
        <v>319.3</v>
      </c>
      <c r="S41" s="44">
        <v>312.8</v>
      </c>
      <c r="T41" s="44">
        <v>473.76</v>
      </c>
      <c r="U41" s="44">
        <v>632.5</v>
      </c>
      <c r="V41" s="44">
        <v>381.82</v>
      </c>
      <c r="W41" s="44">
        <v>352.91</v>
      </c>
      <c r="X41" s="44">
        <v>239.77</v>
      </c>
      <c r="Y41" s="44">
        <v>344.57</v>
      </c>
      <c r="Z41" s="45">
        <f>SUM(N41:Y41)</f>
        <v>4034.39</v>
      </c>
      <c r="AA41" s="62">
        <f>Z41/$Z$36</f>
        <v>3.5795932617627619E-3</v>
      </c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2.75" customHeight="1" x14ac:dyDescent="0.2">
      <c r="A42" s="42" t="s">
        <v>23</v>
      </c>
      <c r="B42" s="43">
        <v>-260.67</v>
      </c>
      <c r="C42" s="43">
        <v>-4375.2299999999996</v>
      </c>
      <c r="D42" s="43">
        <v>-21118.44</v>
      </c>
      <c r="E42" s="43">
        <v>-13154.17</v>
      </c>
      <c r="F42" s="44">
        <v>-13223.42</v>
      </c>
      <c r="G42" s="44">
        <v>-9150.1299999999992</v>
      </c>
      <c r="H42" s="44">
        <v>-15047.07</v>
      </c>
      <c r="I42" s="44">
        <v>-26687.29</v>
      </c>
      <c r="J42" s="44">
        <v>-14558.31</v>
      </c>
      <c r="K42" s="44">
        <v>-7949.03</v>
      </c>
      <c r="L42" s="44">
        <v>-27108.29</v>
      </c>
      <c r="M42" s="44">
        <v>-22621.919999999998</v>
      </c>
      <c r="N42" s="44">
        <v>-23894.03</v>
      </c>
      <c r="O42" s="44">
        <v>-26806.22</v>
      </c>
      <c r="P42" s="44">
        <v>-29163.08</v>
      </c>
      <c r="Q42" s="44">
        <v>-23385.16</v>
      </c>
      <c r="R42" s="44">
        <v>-26664.48</v>
      </c>
      <c r="S42" s="44">
        <v>-31764.35</v>
      </c>
      <c r="T42" s="44">
        <v>-40459.06</v>
      </c>
      <c r="U42" s="44">
        <v>-47067.46</v>
      </c>
      <c r="V42" s="44">
        <v>-32983.58</v>
      </c>
      <c r="W42" s="44">
        <v>-26844.68</v>
      </c>
      <c r="X42" s="44">
        <v>-19921.95</v>
      </c>
      <c r="Y42" s="44">
        <v>-27577.05</v>
      </c>
      <c r="Z42" s="45">
        <f>SUM(N42:Y42)</f>
        <v>-356531.1</v>
      </c>
      <c r="AA42" s="63">
        <f>Z42/$Z$36</f>
        <v>-0.31633935320305312</v>
      </c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12.75" customHeight="1" x14ac:dyDescent="0.2">
      <c r="A43" s="42" t="s">
        <v>24</v>
      </c>
      <c r="B43" s="43">
        <v>0</v>
      </c>
      <c r="C43" s="43">
        <v>0</v>
      </c>
      <c r="D43" s="43">
        <v>12.26</v>
      </c>
      <c r="E43" s="43">
        <v>12.9</v>
      </c>
      <c r="F43" s="44">
        <v>3.38</v>
      </c>
      <c r="G43" s="44">
        <v>7.64</v>
      </c>
      <c r="H43" s="44">
        <v>24.3</v>
      </c>
      <c r="I43" s="44">
        <v>34.53</v>
      </c>
      <c r="J43" s="44">
        <v>6.7</v>
      </c>
      <c r="K43" s="44">
        <v>0</v>
      </c>
      <c r="L43" s="44">
        <v>7.98</v>
      </c>
      <c r="M43" s="44">
        <v>25.11</v>
      </c>
      <c r="N43" s="44">
        <v>74.09</v>
      </c>
      <c r="O43" s="44">
        <v>17.97</v>
      </c>
      <c r="P43" s="44">
        <v>21.78</v>
      </c>
      <c r="Q43" s="44">
        <v>24.53</v>
      </c>
      <c r="R43" s="44">
        <v>14.88</v>
      </c>
      <c r="S43" s="44">
        <v>10.91</v>
      </c>
      <c r="T43" s="44">
        <v>39.31</v>
      </c>
      <c r="U43" s="44">
        <v>39.26</v>
      </c>
      <c r="V43" s="44">
        <v>23.07</v>
      </c>
      <c r="W43" s="44">
        <v>25.9</v>
      </c>
      <c r="X43" s="44">
        <v>28.8</v>
      </c>
      <c r="Y43" s="44">
        <v>16.739999999999998</v>
      </c>
      <c r="Z43" s="45">
        <f>SUM(N43:Y43)</f>
        <v>337.24</v>
      </c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2.75" customHeight="1" x14ac:dyDescent="0.2">
      <c r="A44" s="42" t="s">
        <v>25</v>
      </c>
      <c r="B44" s="43">
        <v>0</v>
      </c>
      <c r="C44" s="43">
        <v>0</v>
      </c>
      <c r="D44" s="43">
        <v>-1.08</v>
      </c>
      <c r="E44" s="43">
        <v>-0.84</v>
      </c>
      <c r="F44" s="44">
        <v>-1.8</v>
      </c>
      <c r="G44" s="44">
        <v>-2</v>
      </c>
      <c r="H44" s="44">
        <v>-0.47</v>
      </c>
      <c r="I44" s="44">
        <v>-5.62</v>
      </c>
      <c r="J44" s="44">
        <v>-4.95</v>
      </c>
      <c r="K44" s="44">
        <v>-2.41</v>
      </c>
      <c r="L44" s="44">
        <v>-11.21</v>
      </c>
      <c r="M44" s="44">
        <v>-9.9600000000000009</v>
      </c>
      <c r="N44" s="44">
        <v>-10.31</v>
      </c>
      <c r="O44" s="44">
        <v>-11.46</v>
      </c>
      <c r="P44" s="44">
        <v>-12.58</v>
      </c>
      <c r="Q44" s="44">
        <v>-8.61</v>
      </c>
      <c r="R44" s="44">
        <v>-12.97</v>
      </c>
      <c r="S44" s="44">
        <v>-15.86</v>
      </c>
      <c r="T44" s="44">
        <v>-19.95</v>
      </c>
      <c r="U44" s="44">
        <v>-15.68</v>
      </c>
      <c r="V44" s="44">
        <v>-13.12</v>
      </c>
      <c r="W44" s="44">
        <v>-12.13</v>
      </c>
      <c r="X44" s="44">
        <v>-11.23</v>
      </c>
      <c r="Y44" s="44">
        <v>-15.45</v>
      </c>
      <c r="Z44" s="45">
        <f>SUM(N44:Y44)</f>
        <v>-159.34999999999997</v>
      </c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12.75" customHeight="1" x14ac:dyDescent="0.2">
      <c r="A45" s="42" t="s">
        <v>26</v>
      </c>
      <c r="B45" s="43">
        <v>0</v>
      </c>
      <c r="C45" s="43">
        <v>0</v>
      </c>
      <c r="D45" s="43">
        <v>0</v>
      </c>
      <c r="E45" s="43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5">
        <f>SUM(N45:Y45)</f>
        <v>0</v>
      </c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12.75" customHeight="1" x14ac:dyDescent="0.2">
      <c r="A46" s="42" t="s">
        <v>27</v>
      </c>
      <c r="B46" s="43">
        <v>-264.29000000000002</v>
      </c>
      <c r="C46" s="43">
        <v>-1469.31</v>
      </c>
      <c r="D46" s="43">
        <v>-2374.8000000000002</v>
      </c>
      <c r="E46" s="43">
        <v>-348.02</v>
      </c>
      <c r="F46" s="44">
        <v>-524.53</v>
      </c>
      <c r="G46" s="44">
        <v>-3223.15</v>
      </c>
      <c r="H46" s="44">
        <v>-744.99</v>
      </c>
      <c r="I46" s="44">
        <v>-3526.55</v>
      </c>
      <c r="J46" s="44">
        <v>-635.67999999999995</v>
      </c>
      <c r="K46" s="44">
        <v>-2075.4</v>
      </c>
      <c r="L46" s="44">
        <v>-1358.5</v>
      </c>
      <c r="M46" s="44">
        <v>-2783.9</v>
      </c>
      <c r="N46" s="44">
        <v>-1446.11</v>
      </c>
      <c r="O46" s="44">
        <v>-1881.74</v>
      </c>
      <c r="P46" s="44">
        <v>-2150.87</v>
      </c>
      <c r="Q46" s="44">
        <v>-1508.96</v>
      </c>
      <c r="R46" s="44">
        <v>-1664.14</v>
      </c>
      <c r="S46" s="44">
        <v>-4881.1899999999996</v>
      </c>
      <c r="T46" s="44">
        <v>-6315.87</v>
      </c>
      <c r="U46" s="44">
        <v>-4124.45</v>
      </c>
      <c r="V46" s="44">
        <v>-2244.69</v>
      </c>
      <c r="W46" s="44">
        <v>-1438.23</v>
      </c>
      <c r="X46" s="44">
        <v>-2481.11</v>
      </c>
      <c r="Y46" s="44">
        <v>-2576.36</v>
      </c>
      <c r="Z46" s="45">
        <f>SUM(N46:Y46)</f>
        <v>-32713.719999999998</v>
      </c>
      <c r="AA46" s="63">
        <f>Z46/$Z$36</f>
        <v>-2.902590272115331E-2</v>
      </c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12.75" customHeight="1" x14ac:dyDescent="0.2">
      <c r="A47" s="42" t="s">
        <v>28</v>
      </c>
      <c r="B47" s="43">
        <v>0</v>
      </c>
      <c r="C47" s="43">
        <v>0</v>
      </c>
      <c r="D47" s="43">
        <v>0</v>
      </c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5">
        <f>SUM(N47:Y47)</f>
        <v>0</v>
      </c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12.75" customHeight="1" x14ac:dyDescent="0.2">
      <c r="A48" s="42" t="s">
        <v>29</v>
      </c>
      <c r="B48" s="43">
        <v>0</v>
      </c>
      <c r="C48" s="43">
        <v>0</v>
      </c>
      <c r="D48" s="43">
        <v>0</v>
      </c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5">
        <f>SUM(N48:Y48)</f>
        <v>0</v>
      </c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2.75" customHeight="1" x14ac:dyDescent="0.2">
      <c r="A49" s="42" t="s">
        <v>30</v>
      </c>
      <c r="B49" s="43">
        <v>0</v>
      </c>
      <c r="C49" s="43">
        <v>0</v>
      </c>
      <c r="D49" s="43">
        <v>0</v>
      </c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5">
        <f>SUM(N49:Y49)</f>
        <v>0</v>
      </c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12.75" customHeight="1" x14ac:dyDescent="0.2">
      <c r="A50" s="42" t="s">
        <v>31</v>
      </c>
      <c r="B50" s="43">
        <v>-39.99</v>
      </c>
      <c r="C50" s="43">
        <v>-39.99</v>
      </c>
      <c r="D50" s="43">
        <v>-39.99</v>
      </c>
      <c r="E50" s="43">
        <v>-39.99</v>
      </c>
      <c r="F50" s="44">
        <v>-39.99</v>
      </c>
      <c r="G50" s="44">
        <v>-39.99</v>
      </c>
      <c r="H50" s="44">
        <v>-39.99</v>
      </c>
      <c r="I50" s="44">
        <v>-39.99</v>
      </c>
      <c r="J50" s="44">
        <v>-39.99</v>
      </c>
      <c r="K50" s="44">
        <v>-39.99</v>
      </c>
      <c r="L50" s="44">
        <v>-39.99</v>
      </c>
      <c r="M50" s="44">
        <v>-39.99</v>
      </c>
      <c r="N50" s="44">
        <v>-99.99</v>
      </c>
      <c r="O50" s="44">
        <v>-39.99</v>
      </c>
      <c r="P50" s="44">
        <v>-39.99</v>
      </c>
      <c r="Q50" s="44">
        <v>-159.99</v>
      </c>
      <c r="R50" s="44">
        <v>-39.99</v>
      </c>
      <c r="S50" s="44">
        <v>-789.99</v>
      </c>
      <c r="T50" s="44">
        <v>-999.99</v>
      </c>
      <c r="U50" s="44">
        <v>-39.99</v>
      </c>
      <c r="V50" s="44">
        <v>-39.99</v>
      </c>
      <c r="W50" s="44">
        <v>-39.99</v>
      </c>
      <c r="X50" s="44">
        <v>-39.99</v>
      </c>
      <c r="Y50" s="44">
        <v>-39.99</v>
      </c>
      <c r="Z50" s="45">
        <f>SUM(N50:Y50)</f>
        <v>-2369.8799999999992</v>
      </c>
      <c r="AA50" s="62">
        <f>Z50/$Z$36</f>
        <v>-2.1027234548931391E-3</v>
      </c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12.75" customHeight="1" x14ac:dyDescent="0.2">
      <c r="A51" s="42" t="s">
        <v>32</v>
      </c>
      <c r="B51" s="43">
        <v>-1.17</v>
      </c>
      <c r="C51" s="43">
        <v>-5.4</v>
      </c>
      <c r="D51" s="43">
        <v>-13.64</v>
      </c>
      <c r="E51" s="43">
        <v>-18.489999999999998</v>
      </c>
      <c r="F51" s="44">
        <v>-24.62</v>
      </c>
      <c r="G51" s="44">
        <v>-19.559999999999999</v>
      </c>
      <c r="H51" s="44">
        <v>-20.89</v>
      </c>
      <c r="I51" s="44">
        <v>-32.06</v>
      </c>
      <c r="J51" s="44">
        <v>-21.62</v>
      </c>
      <c r="K51" s="44">
        <v>-6.77</v>
      </c>
      <c r="L51" s="44">
        <v>-26.08</v>
      </c>
      <c r="M51" s="44">
        <v>-34.47</v>
      </c>
      <c r="N51" s="44">
        <v>-36.65</v>
      </c>
      <c r="O51" s="44">
        <v>-36.71</v>
      </c>
      <c r="P51" s="44">
        <v>-62.95</v>
      </c>
      <c r="Q51" s="44">
        <v>-58.94</v>
      </c>
      <c r="R51" s="44">
        <v>-63.87</v>
      </c>
      <c r="S51" s="44">
        <v>-62.5</v>
      </c>
      <c r="T51" s="44">
        <v>-94.71</v>
      </c>
      <c r="U51" s="44">
        <v>-126.44</v>
      </c>
      <c r="V51" s="44">
        <v>-76.28</v>
      </c>
      <c r="W51" s="44">
        <v>-70.540000000000006</v>
      </c>
      <c r="X51" s="44">
        <v>-47.95</v>
      </c>
      <c r="Y51" s="44">
        <v>-68.900000000000006</v>
      </c>
      <c r="Z51" s="45">
        <f>SUM(N51:Y51)</f>
        <v>-806.43999999999994</v>
      </c>
      <c r="AA51" s="62">
        <f>Z51/$Z$36</f>
        <v>-7.1553002808750804E-4</v>
      </c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12.75" customHeight="1" x14ac:dyDescent="0.2">
      <c r="A52" s="42" t="s">
        <v>33</v>
      </c>
      <c r="B52" s="43">
        <v>0</v>
      </c>
      <c r="C52" s="43">
        <v>0</v>
      </c>
      <c r="D52" s="43">
        <v>0</v>
      </c>
      <c r="E52" s="43">
        <v>-6.34</v>
      </c>
      <c r="F52" s="44">
        <v>-15.89</v>
      </c>
      <c r="G52" s="44">
        <v>0</v>
      </c>
      <c r="H52" s="44">
        <v>-47.96</v>
      </c>
      <c r="I52" s="44">
        <v>-178.32</v>
      </c>
      <c r="J52" s="44">
        <v>-12.36</v>
      </c>
      <c r="K52" s="44">
        <v>-5.69</v>
      </c>
      <c r="L52" s="44">
        <v>-4.74</v>
      </c>
      <c r="M52" s="44">
        <v>-28.69</v>
      </c>
      <c r="N52" s="44">
        <v>-98.32</v>
      </c>
      <c r="O52" s="44">
        <v>50.84</v>
      </c>
      <c r="P52" s="44">
        <v>-72.52</v>
      </c>
      <c r="Q52" s="44">
        <v>-483.83</v>
      </c>
      <c r="R52" s="44">
        <v>-258.86</v>
      </c>
      <c r="S52" s="44">
        <v>-152.71</v>
      </c>
      <c r="T52" s="44">
        <v>-309.58</v>
      </c>
      <c r="U52" s="44">
        <v>-384.11</v>
      </c>
      <c r="V52" s="44">
        <v>-396.68</v>
      </c>
      <c r="W52" s="44">
        <v>-168.68</v>
      </c>
      <c r="X52" s="44">
        <v>-274.31</v>
      </c>
      <c r="Y52" s="44">
        <v>-274.58999999999997</v>
      </c>
      <c r="Z52" s="45">
        <f>SUM(N52:Y52)</f>
        <v>-2823.35</v>
      </c>
      <c r="AA52" s="62">
        <f>Z52/$Z$36</f>
        <v>-2.5050737870156068E-3</v>
      </c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s="68" customFormat="1" ht="12.75" customHeight="1" x14ac:dyDescent="0.2">
      <c r="A53" s="47" t="s">
        <v>37</v>
      </c>
      <c r="B53" s="66">
        <f>SUM(B38:B52)</f>
        <v>-957.73643835616429</v>
      </c>
      <c r="C53" s="66">
        <f t="shared" ref="C53:Y53" si="9">SUM(C38:C52)</f>
        <v>-10969.029333064236</v>
      </c>
      <c r="D53" s="66">
        <f t="shared" si="9"/>
        <v>-44207.210223096779</v>
      </c>
      <c r="E53" s="66">
        <f t="shared" si="9"/>
        <v>-26939.883878587589</v>
      </c>
      <c r="F53" s="66">
        <f t="shared" si="9"/>
        <v>-28453.784527527601</v>
      </c>
      <c r="G53" s="66">
        <f t="shared" si="9"/>
        <v>-23110.942294457484</v>
      </c>
      <c r="H53" s="66">
        <f t="shared" si="9"/>
        <v>-31798.428874509114</v>
      </c>
      <c r="I53" s="66">
        <f t="shared" si="9"/>
        <v>-56001.864702859981</v>
      </c>
      <c r="J53" s="66">
        <f t="shared" si="9"/>
        <v>-29525.211792510745</v>
      </c>
      <c r="K53" s="66">
        <f t="shared" si="9"/>
        <v>-18058.567096378149</v>
      </c>
      <c r="L53" s="66">
        <f t="shared" si="9"/>
        <v>-55681.678604572931</v>
      </c>
      <c r="M53" s="66">
        <f t="shared" si="9"/>
        <v>-48495.319937855813</v>
      </c>
      <c r="N53" s="66">
        <f t="shared" si="9"/>
        <v>-54813.621374134898</v>
      </c>
      <c r="O53" s="66">
        <f t="shared" si="9"/>
        <v>-65644.026253353193</v>
      </c>
      <c r="P53" s="66">
        <f t="shared" si="9"/>
        <v>-72850.079186962335</v>
      </c>
      <c r="Q53" s="66">
        <f t="shared" si="9"/>
        <v>-58458.173896196517</v>
      </c>
      <c r="R53" s="66">
        <f t="shared" si="9"/>
        <v>-66056.030065070605</v>
      </c>
      <c r="S53" s="66">
        <f t="shared" si="9"/>
        <v>-89966.283776987315</v>
      </c>
      <c r="T53" s="66">
        <f t="shared" si="9"/>
        <v>-108450.56611384411</v>
      </c>
      <c r="U53" s="66">
        <f t="shared" si="9"/>
        <v>-106012.72292010393</v>
      </c>
      <c r="V53" s="66">
        <f t="shared" si="9"/>
        <v>-73778.357965320334</v>
      </c>
      <c r="W53" s="66">
        <f t="shared" si="9"/>
        <v>-61340.118516797418</v>
      </c>
      <c r="X53" s="66">
        <f t="shared" si="9"/>
        <v>-52210.220222037213</v>
      </c>
      <c r="Y53" s="66">
        <f t="shared" si="9"/>
        <v>-71912.807214006403</v>
      </c>
      <c r="Z53" s="66">
        <f>SUM(N53:Y53)</f>
        <v>-881493.0075048143</v>
      </c>
      <c r="AA53" s="62">
        <f>Z53/$Z$36</f>
        <v>-0.78212231092066586</v>
      </c>
      <c r="AB53" s="67"/>
      <c r="AC53" s="67"/>
      <c r="AD53" s="67"/>
      <c r="AE53" s="67"/>
    </row>
    <row r="54" spans="1:36" s="73" customFormat="1" ht="12.75" customHeight="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72"/>
      <c r="AC54" s="72"/>
      <c r="AD54" s="72"/>
      <c r="AE54" s="72"/>
    </row>
    <row r="55" spans="1:36" ht="28.5" customHeight="1" x14ac:dyDescent="0.2">
      <c r="A55" s="38" t="s">
        <v>38</v>
      </c>
      <c r="B55" s="54">
        <f>B36+B53</f>
        <v>-233.45643835616431</v>
      </c>
      <c r="C55" s="54">
        <f t="shared" ref="C55:Y55" si="10">C36+C53</f>
        <v>-100.40933306423358</v>
      </c>
      <c r="D55" s="54">
        <f t="shared" si="10"/>
        <v>10790.239776903225</v>
      </c>
      <c r="E55" s="54">
        <f t="shared" si="10"/>
        <v>8359.2761214124075</v>
      </c>
      <c r="F55" s="54">
        <f t="shared" si="10"/>
        <v>9168.9354724723926</v>
      </c>
      <c r="G55" s="54">
        <f t="shared" si="10"/>
        <v>4576.7377055425168</v>
      </c>
      <c r="H55" s="54">
        <f t="shared" si="10"/>
        <v>10812.221125490873</v>
      </c>
      <c r="I55" s="54">
        <f t="shared" si="10"/>
        <v>19920.355297140006</v>
      </c>
      <c r="J55" s="54">
        <f t="shared" si="10"/>
        <v>13130.768207489251</v>
      </c>
      <c r="K55" s="54">
        <f t="shared" si="10"/>
        <v>1910.8729036218501</v>
      </c>
      <c r="L55" s="54">
        <f t="shared" si="10"/>
        <v>16561.591395427073</v>
      </c>
      <c r="M55" s="54">
        <f t="shared" si="10"/>
        <v>12748.620062144189</v>
      </c>
      <c r="N55" s="54">
        <f t="shared" si="10"/>
        <v>14676.948625865109</v>
      </c>
      <c r="O55" s="54">
        <f t="shared" si="10"/>
        <v>17387.633746646796</v>
      </c>
      <c r="P55" s="54">
        <f t="shared" si="10"/>
        <v>18076.890813037651</v>
      </c>
      <c r="Q55" s="54">
        <f t="shared" si="10"/>
        <v>13946.086103803478</v>
      </c>
      <c r="R55" s="54">
        <f t="shared" si="10"/>
        <v>18943.069934929372</v>
      </c>
      <c r="S55" s="54">
        <f t="shared" si="10"/>
        <v>18383.19622301271</v>
      </c>
      <c r="T55" s="54">
        <f t="shared" si="10"/>
        <v>23360.153886155895</v>
      </c>
      <c r="U55" s="54">
        <f t="shared" si="10"/>
        <v>31873.297079896118</v>
      </c>
      <c r="V55" s="54">
        <f t="shared" si="10"/>
        <v>24584.262034679647</v>
      </c>
      <c r="W55" s="54">
        <f t="shared" si="10"/>
        <v>21965.531483202591</v>
      </c>
      <c r="X55" s="54">
        <f t="shared" si="10"/>
        <v>18457.929777962796</v>
      </c>
      <c r="Y55" s="54">
        <f t="shared" si="10"/>
        <v>23904.622785993604</v>
      </c>
      <c r="Z55" s="48">
        <f>SUM(N55:Y55)</f>
        <v>245559.62249518576</v>
      </c>
      <c r="AA55" s="63">
        <f>Z55/$Z$36</f>
        <v>0.21787768907933405</v>
      </c>
      <c r="AB55" s="53"/>
      <c r="AC55" s="53"/>
      <c r="AD55" s="53"/>
      <c r="AE55" s="53"/>
      <c r="AF55" s="53"/>
      <c r="AG55" s="53"/>
      <c r="AH55" s="53"/>
      <c r="AI55" s="53"/>
      <c r="AJ55" s="53"/>
    </row>
    <row r="56" spans="1:36" ht="12.75" customHeight="1" x14ac:dyDescent="0.2">
      <c r="A56" s="22"/>
      <c r="B56" s="49"/>
      <c r="C56" s="49"/>
      <c r="D56" s="49"/>
      <c r="E56" s="49"/>
      <c r="F56" s="49"/>
      <c r="G56" s="49"/>
      <c r="H56" s="49"/>
      <c r="I56" s="49"/>
      <c r="J56" s="43"/>
      <c r="K56" s="43"/>
      <c r="L56" s="43"/>
      <c r="M56" s="43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B56" s="23"/>
      <c r="AC56" s="23"/>
      <c r="AD56" s="23"/>
      <c r="AE56" s="23"/>
      <c r="AF56" s="24"/>
      <c r="AG56" s="24"/>
      <c r="AH56" s="24"/>
      <c r="AI56" s="24"/>
      <c r="AJ56" s="24"/>
    </row>
    <row r="57" spans="1:36" ht="12.75" customHeight="1" x14ac:dyDescent="0.2">
      <c r="A57" s="65" t="s">
        <v>58</v>
      </c>
      <c r="B57" s="49"/>
      <c r="C57" s="49"/>
      <c r="D57" s="49"/>
      <c r="E57" s="49"/>
      <c r="F57" s="49"/>
      <c r="G57" s="49"/>
      <c r="H57" s="49"/>
      <c r="I57" s="49"/>
      <c r="J57" s="43"/>
      <c r="K57" s="43"/>
      <c r="L57" s="43"/>
      <c r="M57" s="43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B57" s="23"/>
      <c r="AC57" s="23"/>
      <c r="AD57" s="23"/>
      <c r="AE57" s="23"/>
      <c r="AF57" s="24"/>
      <c r="AG57" s="24"/>
      <c r="AH57" s="24"/>
      <c r="AI57" s="24"/>
      <c r="AJ57" s="24"/>
    </row>
    <row r="58" spans="1:36" ht="12.75" customHeight="1" x14ac:dyDescent="0.2">
      <c r="A58" s="42" t="s">
        <v>34</v>
      </c>
      <c r="B58" s="43">
        <v>-203.27</v>
      </c>
      <c r="C58" s="43">
        <v>-1629.67</v>
      </c>
      <c r="D58" s="43">
        <v>-5025.8599999999997</v>
      </c>
      <c r="E58" s="43">
        <v>-3026.47</v>
      </c>
      <c r="F58" s="44">
        <v>-1814.75</v>
      </c>
      <c r="G58" s="44">
        <v>-2015.53</v>
      </c>
      <c r="H58" s="44">
        <v>-4205.1400000000003</v>
      </c>
      <c r="I58" s="44">
        <v>-8608.64</v>
      </c>
      <c r="J58" s="44">
        <v>-6023.99</v>
      </c>
      <c r="K58" s="44">
        <v>-1568.11</v>
      </c>
      <c r="L58" s="44">
        <v>-7400.62</v>
      </c>
      <c r="M58" s="44">
        <v>-6588.09</v>
      </c>
      <c r="N58" s="44">
        <v>-6613.23</v>
      </c>
      <c r="O58" s="44">
        <v>-7165.31</v>
      </c>
      <c r="P58" s="44">
        <v>-6239.34</v>
      </c>
      <c r="Q58" s="44">
        <v>-6017.64</v>
      </c>
      <c r="R58" s="44">
        <v>-7013.23</v>
      </c>
      <c r="S58" s="44">
        <v>-8279.06</v>
      </c>
      <c r="T58" s="44">
        <v>-7415.51</v>
      </c>
      <c r="U58" s="44">
        <v>-11284.09</v>
      </c>
      <c r="V58" s="44">
        <v>-9658.18</v>
      </c>
      <c r="W58" s="44">
        <v>-7379.66</v>
      </c>
      <c r="X58" s="44">
        <v>-8327.19</v>
      </c>
      <c r="Y58" s="44">
        <v>-9481.18</v>
      </c>
      <c r="Z58" s="45">
        <f t="shared" ref="Z58:Z60" si="11">SUM(N58:Y58)</f>
        <v>-94873.62</v>
      </c>
      <c r="AA58" s="63">
        <f t="shared" ref="AA58:AA60" si="12">Z58/$Z$36</f>
        <v>-8.4178517910028727E-2</v>
      </c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2.75" customHeight="1" x14ac:dyDescent="0.2">
      <c r="A59" s="42" t="s">
        <v>35</v>
      </c>
      <c r="B59" s="43">
        <v>0</v>
      </c>
      <c r="C59" s="43">
        <v>0</v>
      </c>
      <c r="D59" s="43">
        <v>0</v>
      </c>
      <c r="E59" s="43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5">
        <f t="shared" si="11"/>
        <v>0</v>
      </c>
      <c r="AA59" s="62">
        <f t="shared" si="12"/>
        <v>0</v>
      </c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2.75" customHeight="1" x14ac:dyDescent="0.2">
      <c r="A60" s="38" t="s">
        <v>59</v>
      </c>
      <c r="B60" s="51">
        <f>SUM(B58:B59)</f>
        <v>-203.27</v>
      </c>
      <c r="C60" s="51">
        <f t="shared" ref="C60:Y60" si="13">SUM(C58:C59)</f>
        <v>-1629.67</v>
      </c>
      <c r="D60" s="51">
        <f t="shared" si="13"/>
        <v>-5025.8599999999997</v>
      </c>
      <c r="E60" s="51">
        <f t="shared" si="13"/>
        <v>-3026.47</v>
      </c>
      <c r="F60" s="51">
        <f t="shared" si="13"/>
        <v>-1814.75</v>
      </c>
      <c r="G60" s="51">
        <f t="shared" si="13"/>
        <v>-2015.53</v>
      </c>
      <c r="H60" s="51">
        <f t="shared" si="13"/>
        <v>-4205.1400000000003</v>
      </c>
      <c r="I60" s="51">
        <f t="shared" si="13"/>
        <v>-8608.64</v>
      </c>
      <c r="J60" s="51">
        <f t="shared" si="13"/>
        <v>-6023.99</v>
      </c>
      <c r="K60" s="51">
        <f t="shared" si="13"/>
        <v>-1568.11</v>
      </c>
      <c r="L60" s="51">
        <f t="shared" si="13"/>
        <v>-7400.62</v>
      </c>
      <c r="M60" s="51">
        <f t="shared" si="13"/>
        <v>-6588.09</v>
      </c>
      <c r="N60" s="51">
        <f t="shared" si="13"/>
        <v>-6613.23</v>
      </c>
      <c r="O60" s="51">
        <f t="shared" si="13"/>
        <v>-7165.31</v>
      </c>
      <c r="P60" s="51">
        <f t="shared" si="13"/>
        <v>-6239.34</v>
      </c>
      <c r="Q60" s="51">
        <f t="shared" si="13"/>
        <v>-6017.64</v>
      </c>
      <c r="R60" s="51">
        <f t="shared" si="13"/>
        <v>-7013.23</v>
      </c>
      <c r="S60" s="51">
        <f t="shared" si="13"/>
        <v>-8279.06</v>
      </c>
      <c r="T60" s="51">
        <f t="shared" si="13"/>
        <v>-7415.51</v>
      </c>
      <c r="U60" s="51">
        <f t="shared" si="13"/>
        <v>-11284.09</v>
      </c>
      <c r="V60" s="51">
        <f t="shared" si="13"/>
        <v>-9658.18</v>
      </c>
      <c r="W60" s="51">
        <f t="shared" si="13"/>
        <v>-7379.66</v>
      </c>
      <c r="X60" s="51">
        <f t="shared" si="13"/>
        <v>-8327.19</v>
      </c>
      <c r="Y60" s="51">
        <f t="shared" si="13"/>
        <v>-9481.18</v>
      </c>
      <c r="Z60" s="51">
        <f t="shared" si="11"/>
        <v>-94873.62</v>
      </c>
      <c r="AA60" s="63">
        <f t="shared" si="12"/>
        <v>-8.4178517910028727E-2</v>
      </c>
      <c r="AB60" s="40"/>
      <c r="AC60" s="40"/>
      <c r="AD60" s="40"/>
      <c r="AE60" s="40"/>
      <c r="AF60" s="41"/>
    </row>
    <row r="61" spans="1:36" ht="12.75" customHeight="1" x14ac:dyDescent="0.2">
      <c r="A61" s="42"/>
      <c r="B61" s="42"/>
      <c r="C61" s="42"/>
      <c r="D61" s="42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B61" s="23"/>
      <c r="AC61" s="23"/>
      <c r="AD61" s="23"/>
      <c r="AE61" s="23"/>
      <c r="AF61" s="24"/>
      <c r="AG61" s="24"/>
      <c r="AH61" s="24"/>
      <c r="AI61" s="24"/>
      <c r="AJ61" s="24"/>
    </row>
    <row r="62" spans="1:36" ht="27.75" customHeight="1" x14ac:dyDescent="0.2">
      <c r="A62" s="31" t="s">
        <v>39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2.75" customHeight="1" x14ac:dyDescent="0.2">
      <c r="A63" s="42" t="s">
        <v>56</v>
      </c>
      <c r="B63" s="44">
        <v>-500</v>
      </c>
      <c r="C63" s="44">
        <v>-500</v>
      </c>
      <c r="D63" s="44">
        <v>-500</v>
      </c>
      <c r="E63" s="44">
        <v>-500</v>
      </c>
      <c r="F63" s="44">
        <v>-500</v>
      </c>
      <c r="G63" s="44">
        <v>-500</v>
      </c>
      <c r="H63" s="44">
        <v>-500</v>
      </c>
      <c r="I63" s="44">
        <v>-500</v>
      </c>
      <c r="J63" s="44">
        <v>-500</v>
      </c>
      <c r="K63" s="44">
        <v>-500</v>
      </c>
      <c r="L63" s="44">
        <v>-500</v>
      </c>
      <c r="M63" s="44">
        <v>-500</v>
      </c>
      <c r="N63" s="44">
        <v>-500</v>
      </c>
      <c r="O63" s="44">
        <v>-500</v>
      </c>
      <c r="P63" s="44">
        <v>-500</v>
      </c>
      <c r="Q63" s="44">
        <v>-500</v>
      </c>
      <c r="R63" s="44">
        <v>-500</v>
      </c>
      <c r="S63" s="44">
        <v>-500</v>
      </c>
      <c r="T63" s="44">
        <v>-500</v>
      </c>
      <c r="U63" s="44">
        <v>-500</v>
      </c>
      <c r="V63" s="44">
        <v>-500</v>
      </c>
      <c r="W63" s="44">
        <v>-500</v>
      </c>
      <c r="X63" s="44">
        <v>-500</v>
      </c>
      <c r="Y63" s="44">
        <v>-250</v>
      </c>
      <c r="Z63" s="45">
        <f t="shared" ref="Z63:Z68" si="14">SUM(N63:Y63)</f>
        <v>-5750</v>
      </c>
      <c r="AA63" s="62">
        <f>Z63/$Z$36</f>
        <v>-5.1018025662208869E-3</v>
      </c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2.75" customHeight="1" x14ac:dyDescent="0.2">
      <c r="A64" s="47" t="s">
        <v>40</v>
      </c>
      <c r="B64" s="51">
        <f t="shared" ref="B64:E64" si="15">SUM(B63:B63)</f>
        <v>-500</v>
      </c>
      <c r="C64" s="51">
        <f t="shared" si="15"/>
        <v>-500</v>
      </c>
      <c r="D64" s="51">
        <f t="shared" si="15"/>
        <v>-500</v>
      </c>
      <c r="E64" s="51">
        <f t="shared" si="15"/>
        <v>-500</v>
      </c>
      <c r="F64" s="51">
        <f t="shared" ref="F64:Q64" si="16">SUM(F63:F63)</f>
        <v>-500</v>
      </c>
      <c r="G64" s="51">
        <f t="shared" si="16"/>
        <v>-500</v>
      </c>
      <c r="H64" s="51">
        <f t="shared" si="16"/>
        <v>-500</v>
      </c>
      <c r="I64" s="51">
        <f t="shared" si="16"/>
        <v>-500</v>
      </c>
      <c r="J64" s="51">
        <f t="shared" si="16"/>
        <v>-500</v>
      </c>
      <c r="K64" s="51">
        <f t="shared" si="16"/>
        <v>-500</v>
      </c>
      <c r="L64" s="51">
        <f t="shared" si="16"/>
        <v>-500</v>
      </c>
      <c r="M64" s="51">
        <f t="shared" si="16"/>
        <v>-500</v>
      </c>
      <c r="N64" s="51">
        <f t="shared" si="16"/>
        <v>-500</v>
      </c>
      <c r="O64" s="51">
        <f t="shared" si="16"/>
        <v>-500</v>
      </c>
      <c r="P64" s="51">
        <f t="shared" si="16"/>
        <v>-500</v>
      </c>
      <c r="Q64" s="51">
        <f t="shared" si="16"/>
        <v>-500</v>
      </c>
      <c r="R64" s="51">
        <f t="shared" ref="R64" si="17">SUM(R63:R63)</f>
        <v>-500</v>
      </c>
      <c r="S64" s="51">
        <f>SUM(S63:S63)</f>
        <v>-500</v>
      </c>
      <c r="T64" s="51">
        <f>SUM(T63:T63)</f>
        <v>-500</v>
      </c>
      <c r="U64" s="51">
        <f>SUM(U63:U63)</f>
        <v>-500</v>
      </c>
      <c r="V64" s="51">
        <f>SUM(V63:V63)</f>
        <v>-500</v>
      </c>
      <c r="W64" s="51">
        <f t="shared" ref="W64:Y64" si="18">SUM(W63:W63)</f>
        <v>-500</v>
      </c>
      <c r="X64" s="51">
        <f t="shared" si="18"/>
        <v>-500</v>
      </c>
      <c r="Y64" s="51">
        <f t="shared" si="18"/>
        <v>-250</v>
      </c>
      <c r="Z64" s="51">
        <f t="shared" si="14"/>
        <v>-5750</v>
      </c>
      <c r="AA64" s="62">
        <f>Z64/$Z$36</f>
        <v>-5.1018025662208869E-3</v>
      </c>
      <c r="AB64" s="53"/>
      <c r="AC64" s="53"/>
      <c r="AD64" s="53"/>
      <c r="AE64" s="53"/>
      <c r="AF64" s="53"/>
      <c r="AG64" s="53"/>
      <c r="AH64" s="53"/>
      <c r="AI64" s="53"/>
      <c r="AJ64" s="53"/>
    </row>
    <row r="65" spans="1:36" ht="12" customHeight="1" x14ac:dyDescent="0.2">
      <c r="A65" s="22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B65" s="53"/>
      <c r="AC65" s="53"/>
      <c r="AD65" s="53"/>
      <c r="AE65" s="53"/>
      <c r="AF65" s="53"/>
      <c r="AG65" s="53"/>
      <c r="AH65" s="53"/>
      <c r="AI65" s="53"/>
      <c r="AJ65" s="53"/>
    </row>
    <row r="66" spans="1:36" ht="15.75" customHeight="1" x14ac:dyDescent="0.2">
      <c r="A66" s="47" t="s">
        <v>41</v>
      </c>
      <c r="B66" s="55">
        <f t="shared" ref="B66:I66" si="19">B60+B64</f>
        <v>-703.27</v>
      </c>
      <c r="C66" s="55">
        <f t="shared" si="19"/>
        <v>-2129.67</v>
      </c>
      <c r="D66" s="55">
        <f t="shared" si="19"/>
        <v>-5525.86</v>
      </c>
      <c r="E66" s="55">
        <f t="shared" si="19"/>
        <v>-3526.47</v>
      </c>
      <c r="F66" s="55">
        <f t="shared" si="19"/>
        <v>-2314.75</v>
      </c>
      <c r="G66" s="55">
        <f t="shared" si="19"/>
        <v>-2515.5299999999997</v>
      </c>
      <c r="H66" s="55">
        <f t="shared" si="19"/>
        <v>-4705.1400000000003</v>
      </c>
      <c r="I66" s="55">
        <f t="shared" si="19"/>
        <v>-9108.64</v>
      </c>
      <c r="J66" s="55">
        <f>J60+J64</f>
        <v>-6523.99</v>
      </c>
      <c r="K66" s="55">
        <f t="shared" ref="K66:Z66" si="20">K60+K64</f>
        <v>-2068.1099999999997</v>
      </c>
      <c r="L66" s="55">
        <f t="shared" si="20"/>
        <v>-7900.62</v>
      </c>
      <c r="M66" s="55">
        <f t="shared" si="20"/>
        <v>-7088.09</v>
      </c>
      <c r="N66" s="55">
        <f t="shared" si="20"/>
        <v>-7113.23</v>
      </c>
      <c r="O66" s="55">
        <f t="shared" si="20"/>
        <v>-7665.31</v>
      </c>
      <c r="P66" s="55">
        <f t="shared" si="20"/>
        <v>-6739.34</v>
      </c>
      <c r="Q66" s="55">
        <f t="shared" si="20"/>
        <v>-6517.64</v>
      </c>
      <c r="R66" s="55">
        <f t="shared" si="20"/>
        <v>-7513.23</v>
      </c>
      <c r="S66" s="55">
        <f t="shared" si="20"/>
        <v>-8779.06</v>
      </c>
      <c r="T66" s="55">
        <f t="shared" si="20"/>
        <v>-7915.51</v>
      </c>
      <c r="U66" s="55">
        <f t="shared" si="20"/>
        <v>-11784.09</v>
      </c>
      <c r="V66" s="55">
        <f t="shared" si="20"/>
        <v>-10158.18</v>
      </c>
      <c r="W66" s="55">
        <f t="shared" si="20"/>
        <v>-7879.66</v>
      </c>
      <c r="X66" s="55">
        <f t="shared" si="20"/>
        <v>-8827.19</v>
      </c>
      <c r="Y66" s="55">
        <f t="shared" si="20"/>
        <v>-9731.18</v>
      </c>
      <c r="Z66" s="51">
        <f t="shared" si="14"/>
        <v>-100623.62</v>
      </c>
      <c r="AA66" s="63">
        <f>Z66/$Z$36</f>
        <v>-8.9280320476249619E-2</v>
      </c>
      <c r="AB66" s="53"/>
      <c r="AC66" s="53"/>
      <c r="AD66" s="53"/>
      <c r="AE66" s="53"/>
      <c r="AF66" s="53"/>
      <c r="AG66" s="53"/>
      <c r="AH66" s="53"/>
      <c r="AI66" s="53"/>
      <c r="AJ66" s="53"/>
    </row>
    <row r="67" spans="1:36" ht="12.75" customHeight="1" x14ac:dyDescent="0.2">
      <c r="A67" s="22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B67" s="53"/>
      <c r="AC67" s="53"/>
      <c r="AD67" s="53"/>
      <c r="AE67" s="53"/>
      <c r="AF67" s="53"/>
      <c r="AG67" s="53"/>
      <c r="AH67" s="53"/>
      <c r="AI67" s="53"/>
      <c r="AJ67" s="53"/>
    </row>
    <row r="68" spans="1:36" ht="30.75" customHeight="1" x14ac:dyDescent="0.2">
      <c r="A68" s="47" t="s">
        <v>42</v>
      </c>
      <c r="B68" s="54">
        <f>B55+B66</f>
        <v>-936.72643835616429</v>
      </c>
      <c r="C68" s="54">
        <f t="shared" ref="C68:Y68" si="21">C55+C66</f>
        <v>-2230.0793330642337</v>
      </c>
      <c r="D68" s="54">
        <f t="shared" si="21"/>
        <v>5264.3797769032253</v>
      </c>
      <c r="E68" s="54">
        <f t="shared" si="21"/>
        <v>4832.8061214124082</v>
      </c>
      <c r="F68" s="54">
        <f t="shared" si="21"/>
        <v>6854.1854724723926</v>
      </c>
      <c r="G68" s="54">
        <f t="shared" si="21"/>
        <v>2061.207705542517</v>
      </c>
      <c r="H68" s="54">
        <f t="shared" si="21"/>
        <v>6107.0811254908722</v>
      </c>
      <c r="I68" s="54">
        <f t="shared" si="21"/>
        <v>10811.715297140006</v>
      </c>
      <c r="J68" s="54">
        <f t="shared" si="21"/>
        <v>6606.7782074892511</v>
      </c>
      <c r="K68" s="54">
        <f t="shared" si="21"/>
        <v>-157.23709637814954</v>
      </c>
      <c r="L68" s="54">
        <f t="shared" si="21"/>
        <v>8660.9713954270737</v>
      </c>
      <c r="M68" s="54">
        <f t="shared" si="21"/>
        <v>5660.5300621441893</v>
      </c>
      <c r="N68" s="54">
        <f t="shared" si="21"/>
        <v>7563.7186258651091</v>
      </c>
      <c r="O68" s="54">
        <f t="shared" si="21"/>
        <v>9722.3237466467945</v>
      </c>
      <c r="P68" s="54">
        <f t="shared" si="21"/>
        <v>11337.550813037651</v>
      </c>
      <c r="Q68" s="54">
        <f t="shared" si="21"/>
        <v>7428.4461038034779</v>
      </c>
      <c r="R68" s="54">
        <f t="shared" si="21"/>
        <v>11429.839934929372</v>
      </c>
      <c r="S68" s="54">
        <f t="shared" si="21"/>
        <v>9604.1362230127106</v>
      </c>
      <c r="T68" s="54">
        <f t="shared" si="21"/>
        <v>15444.643886155895</v>
      </c>
      <c r="U68" s="54">
        <f t="shared" si="21"/>
        <v>20089.207079896118</v>
      </c>
      <c r="V68" s="54">
        <f t="shared" si="21"/>
        <v>14426.082034679646</v>
      </c>
      <c r="W68" s="54">
        <f t="shared" si="21"/>
        <v>14085.871483202591</v>
      </c>
      <c r="X68" s="54">
        <f t="shared" si="21"/>
        <v>9630.7397779627954</v>
      </c>
      <c r="Y68" s="54">
        <f t="shared" si="21"/>
        <v>14173.442785993604</v>
      </c>
      <c r="Z68" s="51">
        <f t="shared" si="14"/>
        <v>144936.00249518576</v>
      </c>
      <c r="AA68" s="63">
        <f>Z68/$Z$36</f>
        <v>0.12859736860308443</v>
      </c>
      <c r="AB68" s="53"/>
      <c r="AC68" s="53"/>
      <c r="AD68" s="53"/>
      <c r="AE68" s="53"/>
      <c r="AF68" s="53"/>
      <c r="AG68" s="53"/>
      <c r="AH68" s="53"/>
      <c r="AI68" s="53"/>
      <c r="AJ68" s="53"/>
    </row>
    <row r="69" spans="1:3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64"/>
      <c r="AB69" s="56"/>
      <c r="AC69" s="53"/>
      <c r="AD69" s="53"/>
      <c r="AE69" s="53"/>
      <c r="AF69" s="53"/>
      <c r="AG69" s="53"/>
      <c r="AH69" s="53"/>
      <c r="AI69" s="53"/>
      <c r="AJ69" s="53"/>
    </row>
    <row r="70" spans="1:36" ht="15.75" customHeight="1" x14ac:dyDescent="0.2">
      <c r="A70" s="40"/>
      <c r="B70" s="40"/>
      <c r="C70" s="40"/>
      <c r="D70" s="40"/>
      <c r="E70" s="40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B70" s="57"/>
      <c r="AC70" s="53"/>
      <c r="AD70" s="23"/>
      <c r="AE70" s="23"/>
      <c r="AF70" s="24"/>
      <c r="AG70" s="24"/>
      <c r="AH70" s="24"/>
      <c r="AI70" s="24"/>
      <c r="AJ70" s="24"/>
    </row>
    <row r="71" spans="1:36" ht="15.75" customHeight="1" x14ac:dyDescent="0.2">
      <c r="A71" s="40"/>
      <c r="B71" s="40"/>
      <c r="C71" s="40"/>
      <c r="D71" s="40"/>
      <c r="E71" s="40"/>
      <c r="F71" s="4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B71" s="23"/>
      <c r="AC71" s="46"/>
      <c r="AD71" s="46"/>
      <c r="AE71" s="23"/>
      <c r="AF71" s="24"/>
      <c r="AG71" s="24"/>
      <c r="AH71" s="24"/>
      <c r="AI71" s="24"/>
      <c r="AJ71" s="24"/>
    </row>
    <row r="72" spans="1:36" ht="15.75" customHeight="1" x14ac:dyDescent="0.2">
      <c r="A72" s="40"/>
      <c r="B72" s="40"/>
      <c r="C72" s="40"/>
      <c r="D72" s="40"/>
      <c r="E72" s="40"/>
      <c r="F72" s="4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B72" s="23"/>
      <c r="AC72" s="23"/>
      <c r="AD72" s="23"/>
      <c r="AE72" s="23"/>
      <c r="AF72" s="24"/>
    </row>
    <row r="73" spans="1:36" ht="15.75" customHeight="1" x14ac:dyDescent="0.2">
      <c r="A73" s="40"/>
      <c r="B73" s="40"/>
      <c r="C73" s="40"/>
      <c r="D73" s="40"/>
      <c r="E73" s="40"/>
      <c r="F73" s="4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B73" s="23"/>
      <c r="AC73" s="23"/>
      <c r="AD73" s="23"/>
      <c r="AE73" s="23"/>
      <c r="AF73" s="24"/>
    </row>
    <row r="74" spans="1:3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58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6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ht="15.75" customHeight="1" x14ac:dyDescent="0.2">
      <c r="A75" s="59"/>
      <c r="B75" s="59"/>
      <c r="C75" s="59"/>
      <c r="D75" s="59"/>
      <c r="E75" s="59"/>
      <c r="F75" s="60"/>
      <c r="G75" s="60"/>
    </row>
    <row r="76" spans="1:3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6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6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6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3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6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1:36" ht="15.75" customHeight="1" x14ac:dyDescent="0.2">
      <c r="AA80" s="6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27:36" ht="15.75" customHeight="1" x14ac:dyDescent="0.2">
      <c r="AA81" s="6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27:36" ht="15.75" customHeight="1" x14ac:dyDescent="0.2">
      <c r="AA82" s="64"/>
      <c r="AB82" s="24"/>
      <c r="AC82" s="24"/>
      <c r="AD82" s="24"/>
      <c r="AE82" s="24"/>
      <c r="AF82" s="24"/>
      <c r="AG82" s="24"/>
      <c r="AH82" s="24"/>
      <c r="AI82" s="24"/>
      <c r="AJ82" s="24"/>
    </row>
    <row r="83" spans="27:36" ht="15.75" customHeight="1" x14ac:dyDescent="0.2">
      <c r="AA83" s="6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27:36" ht="15.75" customHeight="1" x14ac:dyDescent="0.2">
      <c r="AA84" s="64"/>
      <c r="AB84" s="24"/>
      <c r="AC84" s="24"/>
      <c r="AD84" s="24"/>
      <c r="AE84" s="24"/>
      <c r="AF84" s="24"/>
      <c r="AG84" s="24"/>
      <c r="AH84" s="24"/>
      <c r="AI84" s="24"/>
      <c r="AJ84" s="24"/>
    </row>
    <row r="85" spans="27:36" ht="15.75" customHeight="1" x14ac:dyDescent="0.2">
      <c r="AA85" s="6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7:36" ht="15.75" customHeight="1" x14ac:dyDescent="0.2">
      <c r="AA86" s="6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7:36" ht="15.75" customHeight="1" x14ac:dyDescent="0.2">
      <c r="AA87" s="6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7:36" ht="15.75" customHeight="1" x14ac:dyDescent="0.2">
      <c r="AA88" s="6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7:36" ht="15.75" customHeight="1" x14ac:dyDescent="0.2">
      <c r="AA89" s="6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7:36" ht="15.75" customHeight="1" x14ac:dyDescent="0.2">
      <c r="AA90" s="6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27:36" ht="15.75" customHeight="1" x14ac:dyDescent="0.2">
      <c r="AA91" s="64"/>
      <c r="AB91" s="24"/>
      <c r="AC91" s="24"/>
      <c r="AD91" s="24"/>
      <c r="AE91" s="24"/>
      <c r="AF91" s="24"/>
      <c r="AG91" s="24"/>
      <c r="AH91" s="24"/>
      <c r="AI91" s="24"/>
      <c r="AJ91" s="24"/>
    </row>
    <row r="92" spans="27:36" ht="15.75" customHeight="1" x14ac:dyDescent="0.2">
      <c r="AA92" s="64"/>
      <c r="AB92" s="24"/>
      <c r="AC92" s="24"/>
      <c r="AD92" s="24"/>
      <c r="AE92" s="24"/>
      <c r="AF92" s="24"/>
      <c r="AG92" s="24"/>
      <c r="AH92" s="24"/>
      <c r="AI92" s="24"/>
      <c r="AJ92" s="24"/>
    </row>
    <row r="93" spans="27:36" ht="15.75" customHeight="1" x14ac:dyDescent="0.2">
      <c r="AA93" s="6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27:36" ht="15.75" customHeight="1" x14ac:dyDescent="0.2">
      <c r="AA94" s="6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27:36" ht="15.75" customHeight="1" x14ac:dyDescent="0.2">
      <c r="AA95" s="6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27:36" ht="15.75" customHeight="1" x14ac:dyDescent="0.2">
      <c r="AA96" s="6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27:36" ht="15.75" customHeight="1" x14ac:dyDescent="0.2">
      <c r="AA97" s="64"/>
      <c r="AB97" s="24"/>
      <c r="AC97" s="24"/>
      <c r="AD97" s="24"/>
      <c r="AE97" s="24"/>
      <c r="AF97" s="24"/>
      <c r="AG97" s="24"/>
      <c r="AH97" s="24"/>
      <c r="AI97" s="24"/>
      <c r="AJ97" s="24"/>
    </row>
    <row r="98" spans="27:36" ht="15.75" customHeight="1" x14ac:dyDescent="0.2">
      <c r="AA98" s="6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27:36" ht="15.75" customHeight="1" x14ac:dyDescent="0.2">
      <c r="AA99" s="6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27:36" ht="15.75" customHeight="1" x14ac:dyDescent="0.2">
      <c r="AA100" s="6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27:36" ht="15.75" customHeight="1" x14ac:dyDescent="0.2">
      <c r="AA101" s="6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27:36" ht="15.75" customHeight="1" x14ac:dyDescent="0.2">
      <c r="AA102" s="6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27:36" ht="15.75" customHeight="1" x14ac:dyDescent="0.2">
      <c r="AA103" s="6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27:36" ht="15.75" customHeight="1" x14ac:dyDescent="0.2">
      <c r="AA104" s="6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27:36" ht="15.75" customHeight="1" x14ac:dyDescent="0.2">
      <c r="AA105" s="6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27:36" ht="15.75" customHeight="1" x14ac:dyDescent="0.2">
      <c r="AA106" s="6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27:36" ht="15.75" customHeight="1" x14ac:dyDescent="0.2">
      <c r="AA107" s="6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27:36" ht="15.75" customHeight="1" x14ac:dyDescent="0.2">
      <c r="AA108" s="6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27:36" ht="15.75" customHeight="1" x14ac:dyDescent="0.2">
      <c r="AA109" s="6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27:36" ht="15.75" customHeight="1" x14ac:dyDescent="0.2">
      <c r="AA110" s="6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27:36" ht="15.75" customHeight="1" x14ac:dyDescent="0.2">
      <c r="AA111" s="6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27:36" ht="15.75" customHeight="1" x14ac:dyDescent="0.2">
      <c r="AA112" s="6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27:36" ht="15.75" customHeight="1" x14ac:dyDescent="0.2">
      <c r="AA113" s="6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27:36" ht="15.75" customHeight="1" x14ac:dyDescent="0.2">
      <c r="AA114" s="6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27:36" ht="15.75" customHeight="1" x14ac:dyDescent="0.2">
      <c r="AA115" s="6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27:36" ht="15.75" customHeight="1" x14ac:dyDescent="0.2">
      <c r="AA116" s="6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27:36" ht="15.75" customHeight="1" x14ac:dyDescent="0.2">
      <c r="AA117" s="6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27:36" ht="15.75" customHeight="1" x14ac:dyDescent="0.2">
      <c r="AA118" s="64"/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spans="27:36" ht="15.75" customHeight="1" x14ac:dyDescent="0.2">
      <c r="AA119" s="6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spans="27:36" ht="15.75" customHeight="1" x14ac:dyDescent="0.2">
      <c r="AA120" s="6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27:36" ht="15.75" customHeight="1" x14ac:dyDescent="0.2">
      <c r="AA121" s="6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spans="27:36" ht="15.75" customHeight="1" x14ac:dyDescent="0.2">
      <c r="AA122" s="6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27:36" ht="15.75" customHeight="1" x14ac:dyDescent="0.2">
      <c r="AA123" s="6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spans="27:36" ht="15.75" customHeight="1" x14ac:dyDescent="0.2">
      <c r="AA124" s="64"/>
      <c r="AB124" s="24"/>
      <c r="AC124" s="24"/>
      <c r="AD124" s="24"/>
      <c r="AE124" s="24"/>
      <c r="AF124" s="24"/>
      <c r="AG124" s="24"/>
      <c r="AH124" s="24"/>
      <c r="AI124" s="24"/>
      <c r="AJ124" s="24"/>
    </row>
    <row r="125" spans="27:36" ht="15.75" customHeight="1" x14ac:dyDescent="0.2">
      <c r="AA125" s="6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pans="27:36" ht="15.75" customHeight="1" x14ac:dyDescent="0.2">
      <c r="AA126" s="6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27:36" ht="15.75" customHeight="1" x14ac:dyDescent="0.2">
      <c r="AA127" s="6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27:36" ht="15.75" customHeight="1" x14ac:dyDescent="0.2">
      <c r="AA128" s="6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27:36" ht="15.75" customHeight="1" x14ac:dyDescent="0.2">
      <c r="AA129" s="6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27:36" ht="15.75" customHeight="1" x14ac:dyDescent="0.2">
      <c r="AA130" s="6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spans="27:36" ht="15.75" customHeight="1" x14ac:dyDescent="0.2">
      <c r="AA131" s="6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27:36" ht="15.75" customHeight="1" x14ac:dyDescent="0.2">
      <c r="AA132" s="6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spans="27:36" ht="15.75" customHeight="1" x14ac:dyDescent="0.2">
      <c r="AA133" s="64"/>
      <c r="AB133" s="24"/>
      <c r="AC133" s="24"/>
      <c r="AD133" s="24"/>
      <c r="AE133" s="24"/>
      <c r="AF133" s="24"/>
      <c r="AG133" s="24"/>
      <c r="AH133" s="24"/>
      <c r="AI133" s="24"/>
      <c r="AJ133" s="24"/>
    </row>
    <row r="134" spans="27:36" ht="15.75" customHeight="1" x14ac:dyDescent="0.2">
      <c r="AA134" s="64"/>
      <c r="AB134" s="24"/>
      <c r="AC134" s="24"/>
      <c r="AD134" s="24"/>
      <c r="AE134" s="24"/>
      <c r="AF134" s="24"/>
      <c r="AG134" s="24"/>
      <c r="AH134" s="24"/>
      <c r="AI134" s="24"/>
      <c r="AJ134" s="24"/>
    </row>
    <row r="135" spans="27:36" ht="15.75" customHeight="1" x14ac:dyDescent="0.2">
      <c r="AA135" s="6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spans="27:36" ht="15.75" customHeight="1" x14ac:dyDescent="0.2">
      <c r="AA136" s="6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spans="27:36" ht="15.75" customHeight="1" x14ac:dyDescent="0.2">
      <c r="AA137" s="6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spans="27:36" ht="15.75" customHeight="1" x14ac:dyDescent="0.2">
      <c r="AA138" s="6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spans="27:36" ht="15.75" customHeight="1" x14ac:dyDescent="0.2">
      <c r="AA139" s="6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spans="27:36" ht="15.75" customHeight="1" x14ac:dyDescent="0.2">
      <c r="AA140" s="6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27:36" ht="15.75" customHeight="1" x14ac:dyDescent="0.2">
      <c r="AA141" s="6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27:36" ht="15.75" customHeight="1" x14ac:dyDescent="0.2">
      <c r="AA142" s="6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spans="27:36" ht="15.75" customHeight="1" x14ac:dyDescent="0.2">
      <c r="AA143" s="64"/>
      <c r="AB143" s="24"/>
      <c r="AC143" s="24"/>
      <c r="AD143" s="24"/>
      <c r="AE143" s="24"/>
      <c r="AF143" s="24"/>
      <c r="AG143" s="24"/>
      <c r="AH143" s="24"/>
      <c r="AI143" s="24"/>
      <c r="AJ143" s="24"/>
    </row>
    <row r="144" spans="27:36" ht="15.75" customHeight="1" x14ac:dyDescent="0.2">
      <c r="AA144" s="64"/>
      <c r="AB144" s="24"/>
      <c r="AC144" s="24"/>
      <c r="AD144" s="24"/>
      <c r="AE144" s="24"/>
      <c r="AF144" s="24"/>
      <c r="AG144" s="24"/>
      <c r="AH144" s="24"/>
      <c r="AI144" s="24"/>
      <c r="AJ144" s="24"/>
    </row>
    <row r="145" spans="27:36" ht="15.75" customHeight="1" x14ac:dyDescent="0.2">
      <c r="AA145" s="64"/>
      <c r="AB145" s="24"/>
      <c r="AC145" s="24"/>
      <c r="AD145" s="24"/>
      <c r="AE145" s="24"/>
      <c r="AF145" s="24"/>
      <c r="AG145" s="24"/>
      <c r="AH145" s="24"/>
      <c r="AI145" s="24"/>
      <c r="AJ145" s="24"/>
    </row>
    <row r="146" spans="27:36" ht="15.75" customHeight="1" x14ac:dyDescent="0.2">
      <c r="AA146" s="6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spans="27:36" ht="15.75" customHeight="1" x14ac:dyDescent="0.2">
      <c r="AA147" s="64"/>
      <c r="AB147" s="24"/>
      <c r="AC147" s="24"/>
      <c r="AD147" s="24"/>
      <c r="AE147" s="24"/>
      <c r="AF147" s="24"/>
      <c r="AG147" s="24"/>
      <c r="AH147" s="24"/>
      <c r="AI147" s="24"/>
      <c r="AJ147" s="24"/>
    </row>
    <row r="148" spans="27:36" ht="15.75" customHeight="1" x14ac:dyDescent="0.2">
      <c r="AA148" s="64"/>
      <c r="AB148" s="24"/>
      <c r="AC148" s="24"/>
      <c r="AD148" s="24"/>
      <c r="AE148" s="24"/>
      <c r="AF148" s="24"/>
      <c r="AG148" s="24"/>
      <c r="AH148" s="24"/>
      <c r="AI148" s="24"/>
      <c r="AJ148" s="24"/>
    </row>
    <row r="149" spans="27:36" ht="15.75" customHeight="1" x14ac:dyDescent="0.2">
      <c r="AA149" s="6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spans="27:36" ht="15.75" customHeight="1" x14ac:dyDescent="0.2">
      <c r="AA150" s="64"/>
      <c r="AB150" s="24"/>
      <c r="AC150" s="24"/>
      <c r="AD150" s="24"/>
      <c r="AE150" s="24"/>
      <c r="AF150" s="24"/>
      <c r="AG150" s="24"/>
      <c r="AH150" s="24"/>
      <c r="AI150" s="24"/>
      <c r="AJ150" s="24"/>
    </row>
    <row r="151" spans="27:36" ht="15.75" customHeight="1" x14ac:dyDescent="0.2">
      <c r="AA151" s="64"/>
      <c r="AB151" s="24"/>
      <c r="AC151" s="24"/>
      <c r="AD151" s="24"/>
      <c r="AE151" s="24"/>
      <c r="AF151" s="24"/>
      <c r="AG151" s="24"/>
      <c r="AH151" s="24"/>
      <c r="AI151" s="24"/>
      <c r="AJ151" s="24"/>
    </row>
    <row r="152" spans="27:36" ht="15.75" customHeight="1" x14ac:dyDescent="0.2">
      <c r="AA152" s="6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27:36" ht="15.75" customHeight="1" x14ac:dyDescent="0.2">
      <c r="AA153" s="6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27:36" ht="15.75" customHeight="1" x14ac:dyDescent="0.2">
      <c r="AA154" s="6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spans="27:36" ht="15.75" customHeight="1" x14ac:dyDescent="0.2">
      <c r="AA155" s="6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27:36" ht="15.75" customHeight="1" x14ac:dyDescent="0.2">
      <c r="AA156" s="6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27:36" ht="15.75" customHeight="1" x14ac:dyDescent="0.2">
      <c r="AA157" s="6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27:36" ht="15.75" customHeight="1" x14ac:dyDescent="0.2">
      <c r="AA158" s="6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27:36" ht="15.75" customHeight="1" x14ac:dyDescent="0.2">
      <c r="AA159" s="6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spans="27:36" ht="15.75" customHeight="1" x14ac:dyDescent="0.2">
      <c r="AA160" s="6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spans="27:36" ht="15.75" customHeight="1" x14ac:dyDescent="0.2">
      <c r="AA161" s="6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spans="27:36" ht="15.75" customHeight="1" x14ac:dyDescent="0.2">
      <c r="AA162" s="6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27:36" ht="15.75" customHeight="1" x14ac:dyDescent="0.2">
      <c r="AA163" s="6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spans="27:36" ht="15.75" customHeight="1" x14ac:dyDescent="0.2">
      <c r="AA164" s="6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27:36" ht="15.75" customHeight="1" x14ac:dyDescent="0.2">
      <c r="AA165" s="6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27:36" ht="15.75" customHeight="1" x14ac:dyDescent="0.2">
      <c r="AA166" s="6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27:36" ht="15.75" customHeight="1" x14ac:dyDescent="0.2">
      <c r="AA167" s="6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27:36" ht="15.75" customHeight="1" x14ac:dyDescent="0.2">
      <c r="AA168" s="6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spans="27:36" ht="15.75" customHeight="1" x14ac:dyDescent="0.2">
      <c r="AA169" s="6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spans="27:36" ht="15.75" customHeight="1" x14ac:dyDescent="0.2">
      <c r="AA170" s="6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spans="27:36" ht="15.75" customHeight="1" x14ac:dyDescent="0.2">
      <c r="AA171" s="6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spans="27:36" ht="15.75" customHeight="1" x14ac:dyDescent="0.2">
      <c r="AA172" s="6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27:36" ht="15.75" customHeight="1" x14ac:dyDescent="0.2">
      <c r="AA173" s="6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spans="27:36" ht="15.75" customHeight="1" x14ac:dyDescent="0.2">
      <c r="AA174" s="6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spans="27:36" ht="15.75" customHeight="1" x14ac:dyDescent="0.2">
      <c r="AA175" s="6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spans="27:36" ht="15.75" customHeight="1" x14ac:dyDescent="0.2">
      <c r="AA176" s="6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27:36" ht="15.75" customHeight="1" x14ac:dyDescent="0.2">
      <c r="AA177" s="6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27:36" ht="15.75" customHeight="1" x14ac:dyDescent="0.2">
      <c r="AA178" s="6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27:36" ht="15.75" customHeight="1" x14ac:dyDescent="0.2">
      <c r="AA179" s="6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27:36" ht="15.75" customHeight="1" x14ac:dyDescent="0.2">
      <c r="AA180" s="6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27:36" ht="15.75" customHeight="1" x14ac:dyDescent="0.2">
      <c r="AA181" s="6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27:36" ht="15.75" customHeight="1" x14ac:dyDescent="0.2">
      <c r="AA182" s="6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27:36" ht="15.75" customHeight="1" x14ac:dyDescent="0.2">
      <c r="AA183" s="6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27:36" ht="15.75" customHeight="1" x14ac:dyDescent="0.2">
      <c r="AA184" s="6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27:36" ht="15.75" customHeight="1" x14ac:dyDescent="0.2">
      <c r="AA185" s="6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27:36" ht="15.75" customHeight="1" x14ac:dyDescent="0.2">
      <c r="AA186" s="6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27:36" ht="15.75" customHeight="1" x14ac:dyDescent="0.2">
      <c r="AA187" s="6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27:36" ht="15.75" customHeight="1" x14ac:dyDescent="0.2">
      <c r="AA188" s="6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27:36" ht="15.75" customHeight="1" x14ac:dyDescent="0.2">
      <c r="AA189" s="6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27:36" ht="15.75" customHeight="1" x14ac:dyDescent="0.2">
      <c r="AA190" s="6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27:36" ht="15.75" customHeight="1" x14ac:dyDescent="0.2">
      <c r="AA191" s="6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27:36" ht="15.75" customHeight="1" x14ac:dyDescent="0.2">
      <c r="AA192" s="6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27:36" ht="15.75" customHeight="1" x14ac:dyDescent="0.2">
      <c r="AA193" s="6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27:36" ht="15.75" customHeight="1" x14ac:dyDescent="0.2">
      <c r="AA194" s="6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27:36" ht="15.75" customHeight="1" x14ac:dyDescent="0.2">
      <c r="AA195" s="6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27:36" ht="15.75" customHeight="1" x14ac:dyDescent="0.2">
      <c r="AA196" s="6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27:36" ht="15.75" customHeight="1" x14ac:dyDescent="0.2">
      <c r="AA197" s="6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27:36" ht="15.75" customHeight="1" x14ac:dyDescent="0.2">
      <c r="AA198" s="6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27:36" ht="15.75" customHeight="1" x14ac:dyDescent="0.2">
      <c r="AA199" s="6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27:36" ht="15.75" customHeight="1" x14ac:dyDescent="0.2">
      <c r="AA200" s="6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spans="27:36" ht="15.75" customHeight="1" x14ac:dyDescent="0.2">
      <c r="AA201" s="6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27:36" ht="15.75" customHeight="1" x14ac:dyDescent="0.2">
      <c r="AA202" s="6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spans="27:36" ht="15.75" customHeight="1" x14ac:dyDescent="0.2">
      <c r="AA203" s="6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27:36" ht="15.75" customHeight="1" x14ac:dyDescent="0.2">
      <c r="AA204" s="6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27:36" ht="15.75" customHeight="1" x14ac:dyDescent="0.2">
      <c r="AA205" s="6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27:36" ht="15.75" customHeight="1" x14ac:dyDescent="0.2">
      <c r="AA206" s="6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spans="27:36" ht="15.75" customHeight="1" x14ac:dyDescent="0.2">
      <c r="AA207" s="6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spans="27:36" ht="15.75" customHeight="1" x14ac:dyDescent="0.2">
      <c r="AA208" s="6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27:36" ht="15.75" customHeight="1" x14ac:dyDescent="0.2">
      <c r="AA209" s="6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spans="27:36" ht="15.75" customHeight="1" x14ac:dyDescent="0.2">
      <c r="AA210" s="6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27:36" ht="15.75" customHeight="1" x14ac:dyDescent="0.2">
      <c r="AA211" s="6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27:36" ht="15.75" customHeight="1" x14ac:dyDescent="0.2">
      <c r="AA212" s="6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27:36" ht="15.75" customHeight="1" x14ac:dyDescent="0.2">
      <c r="AA213" s="6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27:36" ht="15.75" customHeight="1" x14ac:dyDescent="0.2">
      <c r="AA214" s="6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27:36" ht="15.75" customHeight="1" x14ac:dyDescent="0.2">
      <c r="AA215" s="6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27:36" ht="15.75" customHeight="1" x14ac:dyDescent="0.2">
      <c r="AA216" s="6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27:36" ht="15.75" customHeight="1" x14ac:dyDescent="0.2">
      <c r="AA217" s="6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27:36" ht="15.75" customHeight="1" x14ac:dyDescent="0.2">
      <c r="AA218" s="6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27:36" ht="15.75" customHeight="1" x14ac:dyDescent="0.2">
      <c r="AA219" s="6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27:36" ht="15.75" customHeight="1" x14ac:dyDescent="0.2">
      <c r="AA220" s="6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27:36" ht="15.75" customHeight="1" x14ac:dyDescent="0.2">
      <c r="AA221" s="6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27:36" ht="15.75" customHeight="1" x14ac:dyDescent="0.2">
      <c r="AA222" s="6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27:36" ht="15.75" customHeight="1" x14ac:dyDescent="0.2">
      <c r="AA223" s="6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27:36" ht="15.75" customHeight="1" x14ac:dyDescent="0.2">
      <c r="AA224" s="6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27:36" ht="15.75" customHeight="1" x14ac:dyDescent="0.2">
      <c r="AA225" s="6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27:36" ht="15.75" customHeight="1" x14ac:dyDescent="0.2">
      <c r="AA226" s="6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27:36" ht="15.75" customHeight="1" x14ac:dyDescent="0.2">
      <c r="AA227" s="6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27:36" ht="15.75" customHeight="1" x14ac:dyDescent="0.2">
      <c r="AA228" s="6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27:36" ht="15.75" customHeight="1" x14ac:dyDescent="0.2">
      <c r="AA229" s="6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27:36" ht="15.75" customHeight="1" x14ac:dyDescent="0.2">
      <c r="AA230" s="6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27:36" ht="15.75" customHeight="1" x14ac:dyDescent="0.2">
      <c r="AA231" s="6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27:36" ht="15.75" customHeight="1" x14ac:dyDescent="0.2">
      <c r="AA232" s="6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27:36" ht="15.75" customHeight="1" x14ac:dyDescent="0.2">
      <c r="AA233" s="6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27:36" ht="15.75" customHeight="1" x14ac:dyDescent="0.2">
      <c r="AA234" s="6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27:36" ht="15.75" customHeight="1" x14ac:dyDescent="0.2">
      <c r="AA235" s="6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27:36" ht="15.75" customHeight="1" x14ac:dyDescent="0.2">
      <c r="AA236" s="64"/>
      <c r="AB236" s="24"/>
      <c r="AC236" s="24"/>
      <c r="AD236" s="24"/>
      <c r="AE236" s="24"/>
      <c r="AF236" s="24"/>
      <c r="AG236" s="24"/>
      <c r="AH236" s="24"/>
      <c r="AI236" s="24"/>
      <c r="AJ236" s="24"/>
    </row>
    <row r="237" spans="27:36" ht="15.75" customHeight="1" x14ac:dyDescent="0.2">
      <c r="AA237" s="6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27:36" ht="15.75" customHeight="1" x14ac:dyDescent="0.2">
      <c r="AA238" s="6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27:36" ht="15.75" customHeight="1" x14ac:dyDescent="0.2">
      <c r="AA239" s="6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27:36" ht="15.75" customHeight="1" x14ac:dyDescent="0.2">
      <c r="AA240" s="64"/>
      <c r="AB240" s="24"/>
      <c r="AC240" s="24"/>
      <c r="AD240" s="24"/>
      <c r="AE240" s="24"/>
      <c r="AF240" s="24"/>
      <c r="AG240" s="24"/>
      <c r="AH240" s="24"/>
      <c r="AI240" s="24"/>
      <c r="AJ240" s="24"/>
    </row>
    <row r="241" spans="27:36" ht="15.75" customHeight="1" x14ac:dyDescent="0.2">
      <c r="AA241" s="64"/>
      <c r="AB241" s="24"/>
      <c r="AC241" s="24"/>
      <c r="AD241" s="24"/>
      <c r="AE241" s="24"/>
      <c r="AF241" s="24"/>
      <c r="AG241" s="24"/>
      <c r="AH241" s="24"/>
      <c r="AI241" s="24"/>
      <c r="AJ241" s="24"/>
    </row>
    <row r="242" spans="27:36" ht="15.75" customHeight="1" x14ac:dyDescent="0.2">
      <c r="AA242" s="64"/>
      <c r="AB242" s="24"/>
      <c r="AC242" s="24"/>
      <c r="AD242" s="24"/>
      <c r="AE242" s="24"/>
      <c r="AF242" s="24"/>
      <c r="AG242" s="24"/>
      <c r="AH242" s="24"/>
      <c r="AI242" s="24"/>
      <c r="AJ242" s="24"/>
    </row>
    <row r="243" spans="27:36" ht="15.75" customHeight="1" x14ac:dyDescent="0.2">
      <c r="AA243" s="64"/>
      <c r="AB243" s="24"/>
      <c r="AC243" s="24"/>
      <c r="AD243" s="24"/>
      <c r="AE243" s="24"/>
      <c r="AF243" s="24"/>
      <c r="AG243" s="24"/>
      <c r="AH243" s="24"/>
      <c r="AI243" s="24"/>
      <c r="AJ243" s="24"/>
    </row>
    <row r="244" spans="27:36" ht="15.75" customHeight="1" x14ac:dyDescent="0.2">
      <c r="AA244" s="6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27:36" ht="15.75" customHeight="1" x14ac:dyDescent="0.2">
      <c r="AA245" s="64"/>
      <c r="AB245" s="24"/>
      <c r="AC245" s="24"/>
      <c r="AD245" s="24"/>
      <c r="AE245" s="24"/>
      <c r="AF245" s="24"/>
      <c r="AG245" s="24"/>
      <c r="AH245" s="24"/>
      <c r="AI245" s="24"/>
      <c r="AJ245" s="24"/>
    </row>
    <row r="246" spans="27:36" ht="15.75" customHeight="1" x14ac:dyDescent="0.2">
      <c r="AA246" s="6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27:36" ht="15.75" customHeight="1" x14ac:dyDescent="0.2">
      <c r="AA247" s="64"/>
      <c r="AB247" s="24"/>
      <c r="AC247" s="24"/>
      <c r="AD247" s="24"/>
      <c r="AE247" s="24"/>
      <c r="AF247" s="24"/>
      <c r="AG247" s="24"/>
      <c r="AH247" s="24"/>
      <c r="AI247" s="24"/>
      <c r="AJ247" s="24"/>
    </row>
    <row r="248" spans="27:36" ht="15.75" customHeight="1" x14ac:dyDescent="0.2">
      <c r="AA248" s="6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27:36" ht="15.75" customHeight="1" x14ac:dyDescent="0.2">
      <c r="AA249" s="6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27:36" ht="15.75" customHeight="1" x14ac:dyDescent="0.2">
      <c r="AA250" s="6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27:36" ht="15.75" customHeight="1" x14ac:dyDescent="0.2">
      <c r="AA251" s="6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27:36" ht="15.75" customHeight="1" x14ac:dyDescent="0.2">
      <c r="AA252" s="6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27:36" ht="15.75" customHeight="1" x14ac:dyDescent="0.2">
      <c r="AA253" s="6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27:36" ht="15.75" customHeight="1" x14ac:dyDescent="0.2">
      <c r="AA254" s="6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27:36" ht="15.75" customHeight="1" x14ac:dyDescent="0.2">
      <c r="AA255" s="6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27:36" ht="15.75" customHeight="1" x14ac:dyDescent="0.2">
      <c r="AA256" s="6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27:36" ht="15.75" customHeight="1" x14ac:dyDescent="0.2">
      <c r="AA257" s="6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27:36" ht="15.75" customHeight="1" x14ac:dyDescent="0.2">
      <c r="AA258" s="6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27:36" ht="15.75" customHeight="1" x14ac:dyDescent="0.2">
      <c r="AA259" s="6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27:36" ht="15.75" customHeight="1" x14ac:dyDescent="0.2">
      <c r="AA260" s="6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27:36" ht="15.75" customHeight="1" x14ac:dyDescent="0.2">
      <c r="AA261" s="6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27:36" ht="15.75" customHeight="1" x14ac:dyDescent="0.2">
      <c r="AA262" s="6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27:36" ht="15.75" customHeight="1" x14ac:dyDescent="0.2">
      <c r="AA263" s="6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27:36" ht="15.75" customHeight="1" x14ac:dyDescent="0.2">
      <c r="AA264" s="6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27:36" ht="15.75" customHeight="1" x14ac:dyDescent="0.2">
      <c r="AA265" s="6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27:36" ht="15.75" customHeight="1" x14ac:dyDescent="0.2">
      <c r="AA266" s="6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27:36" ht="15.75" customHeight="1" x14ac:dyDescent="0.2">
      <c r="AA267" s="6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27:36" ht="15.75" customHeight="1" x14ac:dyDescent="0.2">
      <c r="AA268" s="6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27:36" ht="15.75" customHeight="1" x14ac:dyDescent="0.2">
      <c r="AA269" s="6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27:36" ht="15.75" customHeight="1" x14ac:dyDescent="0.2">
      <c r="AA270" s="6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27:36" ht="15.75" customHeight="1" x14ac:dyDescent="0.2">
      <c r="AA271" s="6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27:36" ht="15.75" customHeight="1" x14ac:dyDescent="0.2">
      <c r="AA272" s="6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27:36" ht="15.75" customHeight="1" x14ac:dyDescent="0.2">
      <c r="AA273" s="6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27:36" ht="15.75" customHeight="1" x14ac:dyDescent="0.2">
      <c r="AA274" s="6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27:36" ht="15.75" customHeight="1" x14ac:dyDescent="0.2">
      <c r="AA275" s="6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27:36" ht="15.75" customHeight="1" x14ac:dyDescent="0.2"/>
    <row r="277" spans="27:36" ht="15.75" customHeight="1" x14ac:dyDescent="0.2"/>
    <row r="278" spans="27:36" ht="15.75" customHeight="1" x14ac:dyDescent="0.2"/>
    <row r="279" spans="27:36" ht="15.75" customHeight="1" x14ac:dyDescent="0.2"/>
    <row r="280" spans="27:36" ht="15.75" customHeight="1" x14ac:dyDescent="0.2"/>
    <row r="281" spans="27:36" ht="15.75" customHeight="1" x14ac:dyDescent="0.2"/>
    <row r="282" spans="27:36" ht="15.75" customHeight="1" x14ac:dyDescent="0.2"/>
    <row r="283" spans="27:36" ht="15.75" customHeight="1" x14ac:dyDescent="0.2"/>
    <row r="284" spans="27:36" ht="15.75" customHeight="1" x14ac:dyDescent="0.2"/>
    <row r="285" spans="27:36" ht="15.75" customHeight="1" x14ac:dyDescent="0.2"/>
    <row r="286" spans="27:36" ht="15.75" customHeight="1" x14ac:dyDescent="0.2"/>
    <row r="287" spans="27:36" ht="15.75" customHeight="1" x14ac:dyDescent="0.2"/>
    <row r="288" spans="27:3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">
    <mergeCell ref="F1:P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2"/>
  <sheetViews>
    <sheetView showGridLines="0" workbookViewId="0">
      <selection activeCell="C16" sqref="C16"/>
    </sheetView>
  </sheetViews>
  <sheetFormatPr defaultColWidth="14.42578125" defaultRowHeight="15" customHeight="1" x14ac:dyDescent="0.2"/>
  <cols>
    <col min="1" max="1" width="58.42578125" customWidth="1"/>
    <col min="2" max="2" width="5.5703125" bestFit="1" customWidth="1"/>
    <col min="3" max="3" width="4.42578125" customWidth="1"/>
    <col min="4" max="4" width="35.85546875" customWidth="1"/>
    <col min="5" max="5" width="17.42578125" customWidth="1"/>
    <col min="6" max="6" width="17.85546875" customWidth="1"/>
    <col min="7" max="7" width="35.140625" customWidth="1"/>
    <col min="8" max="23" width="17.42578125" customWidth="1"/>
  </cols>
  <sheetData>
    <row r="1" spans="1:23" ht="12.75" x14ac:dyDescent="0.2">
      <c r="A1" s="6"/>
      <c r="B1" s="7"/>
      <c r="C1" s="8"/>
      <c r="D1" s="8"/>
      <c r="E1" s="8"/>
      <c r="F1" s="8"/>
      <c r="G1" s="5"/>
      <c r="H1" s="5"/>
      <c r="I1" s="5"/>
      <c r="J1" s="5"/>
      <c r="K1" s="5"/>
      <c r="L1" s="5"/>
      <c r="M1" s="5"/>
      <c r="N1" s="5"/>
      <c r="O1" s="5"/>
    </row>
    <row r="2" spans="1:23" ht="43.5" customHeight="1" x14ac:dyDescent="0.2">
      <c r="A2" s="9"/>
      <c r="B2" s="8"/>
      <c r="C2" s="8"/>
      <c r="D2" s="8"/>
      <c r="E2" s="8"/>
      <c r="F2" s="8"/>
      <c r="O2" s="5"/>
    </row>
    <row r="3" spans="1:23" s="4" customFormat="1" ht="21" x14ac:dyDescent="0.2">
      <c r="A3" s="9"/>
      <c r="B3" s="8" t="s">
        <v>55</v>
      </c>
      <c r="C3" s="8"/>
      <c r="D3" s="8"/>
      <c r="E3" s="8"/>
      <c r="F3" s="8"/>
      <c r="O3" s="5"/>
    </row>
    <row r="4" spans="1:23" x14ac:dyDescent="0.2">
      <c r="A4" s="1" t="s">
        <v>43</v>
      </c>
      <c r="B4" s="15">
        <v>4.8273972602739725</v>
      </c>
      <c r="C4" s="8"/>
      <c r="D4" s="6"/>
      <c r="E4" s="8"/>
      <c r="F4" s="8"/>
      <c r="O4" s="5"/>
    </row>
    <row r="5" spans="1:23" x14ac:dyDescent="0.2">
      <c r="A5" s="2" t="s">
        <v>44</v>
      </c>
      <c r="B5" s="15">
        <v>2.5757519950890115</v>
      </c>
      <c r="C5" s="8"/>
      <c r="D5" s="8"/>
      <c r="E5" s="10"/>
      <c r="F5" s="8"/>
      <c r="O5" s="5"/>
    </row>
    <row r="6" spans="1:23" x14ac:dyDescent="0.2">
      <c r="A6" s="3" t="s">
        <v>45</v>
      </c>
      <c r="B6" s="15">
        <v>2.5757519950890115</v>
      </c>
      <c r="C6" s="8"/>
      <c r="D6" s="8"/>
      <c r="E6" s="10"/>
      <c r="F6" s="8"/>
      <c r="O6" s="5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46</v>
      </c>
      <c r="B7" s="15">
        <v>3.8336279926335175</v>
      </c>
      <c r="C7" s="8"/>
      <c r="D7" s="8"/>
      <c r="E7" s="10"/>
      <c r="F7" s="8"/>
      <c r="O7" s="5"/>
    </row>
    <row r="8" spans="1:23" s="16" customFormat="1" x14ac:dyDescent="0.2">
      <c r="A8" s="1" t="s">
        <v>57</v>
      </c>
      <c r="B8" s="15">
        <v>3.8336279926335175</v>
      </c>
      <c r="C8" s="8"/>
      <c r="D8" s="8"/>
      <c r="E8" s="10"/>
      <c r="F8" s="8"/>
      <c r="O8" s="5"/>
    </row>
    <row r="9" spans="1:23" x14ac:dyDescent="0.2">
      <c r="A9" s="2" t="s">
        <v>47</v>
      </c>
      <c r="B9" s="15">
        <v>9.411999999999999</v>
      </c>
      <c r="C9" s="8"/>
      <c r="D9" s="8"/>
      <c r="E9" s="10"/>
      <c r="F9" s="8"/>
      <c r="O9" s="5"/>
      <c r="P9" s="4"/>
      <c r="Q9" s="4"/>
      <c r="R9" s="4"/>
      <c r="S9" s="4"/>
      <c r="T9" s="4"/>
      <c r="U9" s="4"/>
      <c r="V9" s="4"/>
      <c r="W9" s="4"/>
    </row>
    <row r="10" spans="1:23" x14ac:dyDescent="0.2">
      <c r="A10" s="3" t="s">
        <v>48</v>
      </c>
      <c r="B10" s="15">
        <v>9.6219999999999999</v>
      </c>
      <c r="C10" s="8"/>
      <c r="D10" s="8"/>
      <c r="E10" s="10"/>
      <c r="F10" s="8"/>
      <c r="O10" s="5"/>
      <c r="P10" s="4"/>
      <c r="Q10" s="4"/>
      <c r="R10" s="4"/>
      <c r="S10" s="4"/>
      <c r="T10" s="4"/>
      <c r="U10" s="4"/>
      <c r="V10" s="4"/>
      <c r="W10" s="4"/>
    </row>
    <row r="11" spans="1:23" x14ac:dyDescent="0.2">
      <c r="A11" s="1" t="s">
        <v>49</v>
      </c>
      <c r="B11" s="15">
        <v>3.8299999999999996</v>
      </c>
      <c r="C11" s="8"/>
      <c r="D11" s="8"/>
      <c r="E11" s="10"/>
      <c r="F11" s="8"/>
      <c r="O11" s="5"/>
    </row>
    <row r="12" spans="1:23" x14ac:dyDescent="0.2">
      <c r="A12" s="2" t="s">
        <v>50</v>
      </c>
      <c r="B12" s="15">
        <v>3.75</v>
      </c>
      <c r="C12" s="8"/>
      <c r="D12" s="6"/>
      <c r="E12" s="11"/>
      <c r="F12" s="8"/>
      <c r="O12" s="5"/>
    </row>
    <row r="13" spans="1:23" x14ac:dyDescent="0.2">
      <c r="A13" s="3" t="s">
        <v>51</v>
      </c>
      <c r="B13" s="15">
        <v>3.75</v>
      </c>
      <c r="C13" s="8"/>
      <c r="D13" s="6"/>
      <c r="E13" s="7"/>
      <c r="F13" s="8"/>
      <c r="O13" s="5"/>
    </row>
    <row r="14" spans="1:23" x14ac:dyDescent="0.2">
      <c r="A14" s="1" t="s">
        <v>52</v>
      </c>
      <c r="B14" s="15">
        <v>2.31</v>
      </c>
      <c r="C14" s="8"/>
      <c r="D14" s="17"/>
      <c r="E14" s="18"/>
      <c r="F14" s="8"/>
      <c r="O14" s="5"/>
    </row>
    <row r="15" spans="1:23" x14ac:dyDescent="0.2">
      <c r="A15" s="2" t="s">
        <v>53</v>
      </c>
      <c r="B15" s="15">
        <v>2.31</v>
      </c>
      <c r="C15" s="8"/>
      <c r="D15" s="12"/>
      <c r="E15" s="13"/>
      <c r="F15" s="8"/>
      <c r="O15" s="5"/>
    </row>
    <row r="16" spans="1:23" x14ac:dyDescent="0.2">
      <c r="A16" s="3" t="s">
        <v>54</v>
      </c>
      <c r="B16" s="15">
        <v>3.42</v>
      </c>
      <c r="C16" s="8"/>
      <c r="D16" s="12"/>
      <c r="E16" s="13"/>
      <c r="F16" s="8"/>
      <c r="O16" s="5"/>
    </row>
    <row r="17" spans="1:23" ht="12.75" x14ac:dyDescent="0.2">
      <c r="A17" s="12"/>
      <c r="B17" s="13"/>
      <c r="C17" s="8"/>
      <c r="D17" s="12"/>
      <c r="E17" s="13"/>
      <c r="F17" s="8"/>
      <c r="O17" s="5"/>
      <c r="P17" s="4"/>
      <c r="Q17" s="4"/>
      <c r="R17" s="4"/>
      <c r="S17" s="4"/>
      <c r="T17" s="4"/>
      <c r="U17" s="4"/>
      <c r="V17" s="4"/>
      <c r="W17" s="4"/>
    </row>
    <row r="18" spans="1:23" ht="12.75" x14ac:dyDescent="0.2">
      <c r="A18" s="12"/>
      <c r="B18" s="13"/>
      <c r="C18" s="8"/>
      <c r="D18" s="12"/>
      <c r="E18" s="13"/>
      <c r="F18" s="8"/>
      <c r="O18" s="5"/>
    </row>
    <row r="19" spans="1:23" ht="12.75" x14ac:dyDescent="0.2">
      <c r="A19" s="12"/>
      <c r="B19" s="13"/>
      <c r="C19" s="8"/>
      <c r="D19" s="12"/>
      <c r="E19" s="13"/>
      <c r="F19" s="8"/>
      <c r="O19" s="5"/>
    </row>
    <row r="20" spans="1:23" ht="12.75" x14ac:dyDescent="0.2">
      <c r="A20" s="12"/>
      <c r="B20" s="12"/>
      <c r="C20" s="12"/>
      <c r="D20" s="12"/>
      <c r="E20" s="12"/>
      <c r="F20" s="12"/>
    </row>
    <row r="21" spans="1:23" ht="12.75" x14ac:dyDescent="0.2">
      <c r="A21" s="12"/>
      <c r="B21" s="12"/>
      <c r="C21" s="12"/>
      <c r="D21" s="12"/>
      <c r="E21" s="12"/>
      <c r="F21" s="12"/>
    </row>
    <row r="22" spans="1:23" ht="12.75" x14ac:dyDescent="0.2">
      <c r="A22" s="12"/>
      <c r="B22" s="12"/>
      <c r="C22" s="12"/>
      <c r="D22" s="12"/>
      <c r="E22" s="12"/>
      <c r="F22" s="12"/>
    </row>
    <row r="23" spans="1:23" ht="12.75" x14ac:dyDescent="0.2">
      <c r="A23" s="12"/>
      <c r="B23" s="12"/>
      <c r="C23" s="12"/>
      <c r="D23" s="12"/>
      <c r="E23" s="12"/>
      <c r="F23" s="12"/>
    </row>
    <row r="24" spans="1:23" ht="12.75" x14ac:dyDescent="0.2">
      <c r="A24" s="12"/>
      <c r="B24" s="12"/>
      <c r="C24" s="12"/>
      <c r="D24" s="12"/>
      <c r="E24" s="12"/>
      <c r="F24" s="12"/>
    </row>
    <row r="25" spans="1:23" ht="12.75" x14ac:dyDescent="0.2">
      <c r="A25" s="12"/>
      <c r="B25" s="12"/>
      <c r="C25" s="12"/>
      <c r="D25" s="12"/>
      <c r="E25" s="12"/>
      <c r="F25" s="12"/>
    </row>
    <row r="26" spans="1:23" ht="12.75" x14ac:dyDescent="0.2">
      <c r="A26" s="6"/>
      <c r="B26" s="8"/>
      <c r="C26" s="8"/>
      <c r="D26" s="6"/>
      <c r="E26" s="8"/>
      <c r="F26" s="12"/>
    </row>
    <row r="27" spans="1:23" ht="12.75" x14ac:dyDescent="0.2">
      <c r="A27" s="8"/>
      <c r="B27" s="10"/>
      <c r="C27" s="8"/>
      <c r="D27" s="8"/>
      <c r="E27" s="10"/>
      <c r="F27" s="12"/>
    </row>
    <row r="28" spans="1:23" ht="12.75" x14ac:dyDescent="0.2">
      <c r="A28" s="8"/>
      <c r="B28" s="10"/>
      <c r="C28" s="8"/>
      <c r="D28" s="8"/>
      <c r="E28" s="10"/>
      <c r="F28" s="12"/>
    </row>
    <row r="29" spans="1:23" ht="12.75" x14ac:dyDescent="0.2">
      <c r="A29" s="8"/>
      <c r="B29" s="10"/>
      <c r="C29" s="8"/>
      <c r="D29" s="8"/>
      <c r="E29" s="10"/>
      <c r="F29" s="12"/>
    </row>
    <row r="30" spans="1:23" ht="12.75" x14ac:dyDescent="0.2">
      <c r="A30" s="8"/>
      <c r="B30" s="10"/>
      <c r="C30" s="8"/>
      <c r="D30" s="8"/>
      <c r="E30" s="10"/>
      <c r="F30" s="12"/>
    </row>
    <row r="31" spans="1:23" ht="12.75" x14ac:dyDescent="0.2">
      <c r="A31" s="8"/>
      <c r="B31" s="10"/>
      <c r="C31" s="8"/>
      <c r="D31" s="8"/>
      <c r="E31" s="10"/>
      <c r="F31" s="12"/>
    </row>
    <row r="32" spans="1:23" ht="12.75" x14ac:dyDescent="0.2">
      <c r="A32" s="8"/>
      <c r="B32" s="10"/>
      <c r="C32" s="8"/>
      <c r="D32" s="8"/>
      <c r="E32" s="10"/>
      <c r="F32" s="12"/>
    </row>
    <row r="33" spans="1:6" ht="12.75" x14ac:dyDescent="0.2">
      <c r="A33" s="6"/>
      <c r="B33" s="11"/>
      <c r="C33" s="8"/>
      <c r="D33" s="6"/>
      <c r="E33" s="11"/>
      <c r="F33" s="12"/>
    </row>
    <row r="34" spans="1:6" ht="12.75" x14ac:dyDescent="0.2">
      <c r="A34" s="6"/>
      <c r="B34" s="7"/>
      <c r="C34" s="8"/>
      <c r="D34" s="6"/>
      <c r="E34" s="7"/>
      <c r="F34" s="12"/>
    </row>
    <row r="35" spans="1:6" x14ac:dyDescent="0.2">
      <c r="A35" s="17"/>
      <c r="B35" s="18"/>
      <c r="C35" s="8"/>
      <c r="D35" s="17"/>
      <c r="E35" s="18"/>
      <c r="F35" s="12"/>
    </row>
    <row r="36" spans="1:6" ht="12.75" x14ac:dyDescent="0.2">
      <c r="A36" s="12"/>
      <c r="B36" s="13"/>
      <c r="C36" s="8"/>
      <c r="D36" s="12"/>
      <c r="E36" s="13"/>
      <c r="F36" s="12"/>
    </row>
    <row r="37" spans="1:6" ht="12.75" x14ac:dyDescent="0.2">
      <c r="A37" s="12"/>
      <c r="B37" s="14"/>
      <c r="C37" s="8"/>
      <c r="D37" s="12"/>
      <c r="E37" s="13"/>
      <c r="F37" s="12"/>
    </row>
    <row r="38" spans="1:6" ht="12.75" x14ac:dyDescent="0.2">
      <c r="A38" s="12"/>
      <c r="B38" s="13"/>
      <c r="C38" s="8"/>
      <c r="D38" s="12"/>
      <c r="E38" s="13"/>
      <c r="F38" s="12"/>
    </row>
    <row r="39" spans="1:6" ht="12.75" x14ac:dyDescent="0.2">
      <c r="A39" s="12"/>
      <c r="B39" s="13"/>
      <c r="C39" s="8"/>
      <c r="D39" s="12"/>
      <c r="E39" s="13"/>
      <c r="F39" s="12"/>
    </row>
    <row r="40" spans="1:6" ht="12.75" x14ac:dyDescent="0.2">
      <c r="A40" s="12"/>
      <c r="B40" s="13"/>
      <c r="C40" s="8"/>
      <c r="D40" s="12"/>
      <c r="E40" s="13"/>
      <c r="F40" s="12"/>
    </row>
    <row r="41" spans="1:6" ht="12.75" x14ac:dyDescent="0.2">
      <c r="A41" s="12"/>
      <c r="B41" s="12"/>
      <c r="C41" s="12"/>
      <c r="D41" s="12"/>
      <c r="E41" s="12"/>
      <c r="F41" s="12"/>
    </row>
    <row r="42" spans="1:6" ht="12.75" x14ac:dyDescent="0.2">
      <c r="A42" s="12"/>
      <c r="B42" s="12"/>
      <c r="C42" s="12"/>
      <c r="D42" s="12"/>
      <c r="E42" s="12"/>
      <c r="F42" s="12"/>
    </row>
    <row r="43" spans="1:6" ht="12.75" x14ac:dyDescent="0.2">
      <c r="A43" s="4"/>
      <c r="C43" s="4"/>
      <c r="D43" s="4"/>
    </row>
    <row r="44" spans="1:6" ht="15.75" customHeight="1" x14ac:dyDescent="0.2">
      <c r="A44" s="4"/>
      <c r="C44" s="4"/>
      <c r="D44" s="4"/>
    </row>
    <row r="45" spans="1:6" ht="15.75" customHeight="1" x14ac:dyDescent="0.2">
      <c r="A45" s="4"/>
      <c r="C45" s="4"/>
      <c r="D45" s="4"/>
    </row>
    <row r="46" spans="1:6" ht="15.75" customHeight="1" x14ac:dyDescent="0.2">
      <c r="A46" s="4"/>
      <c r="C46" s="4"/>
      <c r="D46" s="4"/>
    </row>
    <row r="47" spans="1:6" ht="15.75" customHeight="1" x14ac:dyDescent="0.2">
      <c r="A47" s="4"/>
      <c r="C47" s="4"/>
      <c r="D47" s="4"/>
    </row>
    <row r="48" spans="1:6" ht="15.75" customHeight="1" x14ac:dyDescent="0.2">
      <c r="A48" s="4"/>
      <c r="C48" s="4"/>
      <c r="D48" s="4"/>
    </row>
    <row r="49" spans="1:4" ht="15.75" customHeight="1" x14ac:dyDescent="0.2">
      <c r="A49" s="4"/>
      <c r="C49" s="4"/>
      <c r="D49" s="4"/>
    </row>
    <row r="50" spans="1:4" ht="15.75" customHeight="1" x14ac:dyDescent="0.2">
      <c r="A50" s="4"/>
      <c r="C50" s="4"/>
      <c r="D50" s="4"/>
    </row>
    <row r="51" spans="1:4" ht="15.75" customHeight="1" x14ac:dyDescent="0.2">
      <c r="A51" s="4"/>
      <c r="C51" s="4"/>
      <c r="D51" s="4"/>
    </row>
    <row r="52" spans="1:4" ht="15.75" customHeight="1" x14ac:dyDescent="0.2">
      <c r="A52" s="4"/>
      <c r="C52" s="4"/>
      <c r="D52" s="4"/>
    </row>
    <row r="53" spans="1:4" ht="15.75" customHeight="1" x14ac:dyDescent="0.2">
      <c r="A53" s="4"/>
      <c r="C53" s="4"/>
      <c r="D53" s="4"/>
    </row>
    <row r="54" spans="1:4" ht="15.75" customHeight="1" x14ac:dyDescent="0.2">
      <c r="A54" s="4"/>
      <c r="C54" s="4"/>
      <c r="D54" s="4"/>
    </row>
    <row r="55" spans="1:4" ht="15.75" customHeight="1" x14ac:dyDescent="0.2">
      <c r="A55" s="4"/>
      <c r="C55" s="4"/>
      <c r="D55" s="4"/>
    </row>
    <row r="56" spans="1:4" ht="15.75" customHeight="1" x14ac:dyDescent="0.2">
      <c r="A56" s="4"/>
      <c r="C56" s="4"/>
      <c r="D56" s="4"/>
    </row>
    <row r="57" spans="1:4" ht="15.75" customHeight="1" x14ac:dyDescent="0.2">
      <c r="A57" s="4"/>
      <c r="C57" s="4"/>
      <c r="D57" s="4"/>
    </row>
    <row r="58" spans="1:4" ht="15.75" customHeight="1" x14ac:dyDescent="0.2">
      <c r="A58" s="4"/>
      <c r="C58" s="4"/>
      <c r="D58" s="4"/>
    </row>
    <row r="59" spans="1:4" ht="15.75" customHeight="1" x14ac:dyDescent="0.2">
      <c r="A59" s="4"/>
      <c r="C59" s="4"/>
      <c r="D59" s="4"/>
    </row>
    <row r="60" spans="1:4" ht="15.75" customHeight="1" x14ac:dyDescent="0.2">
      <c r="A60" s="4"/>
      <c r="C60" s="4"/>
      <c r="D60" s="4"/>
    </row>
    <row r="61" spans="1:4" ht="15.75" customHeight="1" x14ac:dyDescent="0.2">
      <c r="A61" s="4"/>
      <c r="C61" s="4"/>
      <c r="D61" s="4"/>
    </row>
    <row r="62" spans="1:4" ht="15.75" customHeight="1" x14ac:dyDescent="0.2">
      <c r="A62" s="4"/>
      <c r="C62" s="4"/>
      <c r="D62" s="4"/>
    </row>
    <row r="63" spans="1:4" ht="15.75" customHeight="1" x14ac:dyDescent="0.2">
      <c r="A63" s="4"/>
      <c r="C63" s="4"/>
      <c r="D63" s="4"/>
    </row>
    <row r="64" spans="1:4" ht="15.75" customHeight="1" x14ac:dyDescent="0.2">
      <c r="A64" s="4"/>
      <c r="C64" s="4"/>
      <c r="D64" s="4"/>
    </row>
    <row r="65" spans="1:4" ht="15.75" customHeight="1" x14ac:dyDescent="0.2">
      <c r="A65" s="4"/>
      <c r="C65" s="4"/>
      <c r="D65" s="4"/>
    </row>
    <row r="66" spans="1:4" ht="15.75" customHeight="1" x14ac:dyDescent="0.2">
      <c r="A66" s="4"/>
      <c r="C66" s="4"/>
      <c r="D66" s="4"/>
    </row>
    <row r="67" spans="1:4" ht="15.75" customHeight="1" x14ac:dyDescent="0.2">
      <c r="A67" s="4"/>
      <c r="C67" s="4"/>
      <c r="D67" s="4"/>
    </row>
    <row r="68" spans="1:4" ht="15.75" customHeight="1" x14ac:dyDescent="0.2">
      <c r="A68" s="4"/>
      <c r="C68" s="4"/>
      <c r="D68" s="4"/>
    </row>
    <row r="69" spans="1:4" ht="15.75" customHeight="1" x14ac:dyDescent="0.2">
      <c r="A69" s="4"/>
      <c r="C69" s="4"/>
      <c r="D69" s="4"/>
    </row>
    <row r="70" spans="1:4" ht="15.75" customHeight="1" x14ac:dyDescent="0.2">
      <c r="A70" s="4"/>
      <c r="C70" s="4"/>
      <c r="D70" s="4"/>
    </row>
    <row r="71" spans="1:4" ht="15.75" customHeight="1" x14ac:dyDescent="0.2">
      <c r="A71" s="4"/>
      <c r="C71" s="4"/>
      <c r="D71" s="4"/>
    </row>
    <row r="72" spans="1:4" ht="15.75" customHeight="1" x14ac:dyDescent="0.2">
      <c r="A72" s="4"/>
      <c r="C72" s="4"/>
      <c r="D72" s="4"/>
    </row>
    <row r="73" spans="1:4" ht="15.75" customHeight="1" x14ac:dyDescent="0.2">
      <c r="A73" s="4"/>
      <c r="C73" s="4"/>
      <c r="D73" s="4"/>
    </row>
    <row r="74" spans="1:4" ht="15.75" customHeight="1" x14ac:dyDescent="0.2">
      <c r="A74" s="4"/>
      <c r="C74" s="4"/>
      <c r="D74" s="4"/>
    </row>
    <row r="75" spans="1:4" ht="15.75" customHeight="1" x14ac:dyDescent="0.2">
      <c r="A75" s="4"/>
      <c r="C75" s="4"/>
      <c r="D75" s="4"/>
    </row>
    <row r="76" spans="1:4" ht="15.75" customHeight="1" x14ac:dyDescent="0.2">
      <c r="A76" s="4"/>
      <c r="C76" s="4"/>
      <c r="D76" s="4"/>
    </row>
    <row r="77" spans="1:4" ht="15.75" customHeight="1" x14ac:dyDescent="0.2">
      <c r="A77" s="4"/>
      <c r="C77" s="4"/>
      <c r="D77" s="4"/>
    </row>
    <row r="78" spans="1:4" ht="15.75" customHeight="1" x14ac:dyDescent="0.2">
      <c r="A78" s="4"/>
      <c r="C78" s="4"/>
      <c r="D78" s="4"/>
    </row>
    <row r="79" spans="1:4" ht="15.75" customHeight="1" x14ac:dyDescent="0.2">
      <c r="A79" s="4"/>
      <c r="C79" s="4"/>
      <c r="D79" s="4"/>
    </row>
    <row r="80" spans="1:4" ht="15.75" customHeight="1" x14ac:dyDescent="0.2">
      <c r="A80" s="4"/>
      <c r="C80" s="4"/>
      <c r="D80" s="4"/>
    </row>
    <row r="81" spans="1:4" ht="15.75" customHeight="1" x14ac:dyDescent="0.2">
      <c r="A81" s="4"/>
      <c r="C81" s="4"/>
      <c r="D81" s="4"/>
    </row>
    <row r="82" spans="1:4" ht="15.75" customHeight="1" x14ac:dyDescent="0.2">
      <c r="A82" s="4"/>
      <c r="C82" s="4"/>
      <c r="D82" s="4"/>
    </row>
    <row r="83" spans="1:4" ht="15.75" customHeight="1" x14ac:dyDescent="0.2">
      <c r="A83" s="4"/>
      <c r="C83" s="4"/>
      <c r="D83" s="4"/>
    </row>
    <row r="84" spans="1:4" ht="15.75" customHeight="1" x14ac:dyDescent="0.2">
      <c r="A84" s="4"/>
      <c r="C84" s="4"/>
      <c r="D84" s="4"/>
    </row>
    <row r="85" spans="1:4" ht="15.75" customHeight="1" x14ac:dyDescent="0.2">
      <c r="A85" s="4"/>
      <c r="C85" s="4"/>
      <c r="D85" s="4"/>
    </row>
    <row r="86" spans="1:4" ht="15.75" customHeight="1" x14ac:dyDescent="0.2">
      <c r="A86" s="4"/>
      <c r="C86" s="4"/>
      <c r="D86" s="4"/>
    </row>
    <row r="87" spans="1:4" ht="15.75" customHeight="1" x14ac:dyDescent="0.2">
      <c r="A87" s="4"/>
      <c r="C87" s="4"/>
      <c r="D87" s="4"/>
    </row>
    <row r="88" spans="1:4" ht="15.75" customHeight="1" x14ac:dyDescent="0.2">
      <c r="A88" s="4"/>
      <c r="C88" s="4"/>
      <c r="D88" s="4"/>
    </row>
    <row r="89" spans="1:4" ht="15.75" customHeight="1" x14ac:dyDescent="0.2">
      <c r="A89" s="4"/>
      <c r="C89" s="4"/>
      <c r="D89" s="4"/>
    </row>
    <row r="90" spans="1:4" ht="15.75" customHeight="1" x14ac:dyDescent="0.2">
      <c r="A90" s="4"/>
      <c r="C90" s="4"/>
      <c r="D90" s="4"/>
    </row>
    <row r="91" spans="1:4" ht="15.75" customHeight="1" x14ac:dyDescent="0.2">
      <c r="A91" s="4"/>
      <c r="C91" s="4"/>
      <c r="D91" s="4"/>
    </row>
    <row r="92" spans="1:4" ht="15.75" customHeight="1" x14ac:dyDescent="0.2">
      <c r="A92" s="4"/>
      <c r="C92" s="4"/>
      <c r="D92" s="4"/>
    </row>
    <row r="93" spans="1:4" ht="15.75" customHeight="1" x14ac:dyDescent="0.2">
      <c r="A93" s="4"/>
      <c r="C93" s="4"/>
      <c r="D93" s="4"/>
    </row>
    <row r="94" spans="1:4" ht="15.75" customHeight="1" x14ac:dyDescent="0.2">
      <c r="A94" s="4"/>
      <c r="C94" s="4"/>
      <c r="D94" s="4"/>
    </row>
    <row r="95" spans="1:4" ht="15.75" customHeight="1" x14ac:dyDescent="0.2">
      <c r="A95" s="4"/>
      <c r="C95" s="4"/>
      <c r="D95" s="4"/>
    </row>
    <row r="96" spans="1:4" ht="15.75" customHeight="1" x14ac:dyDescent="0.2">
      <c r="A96" s="4"/>
      <c r="C96" s="4"/>
      <c r="D96" s="4"/>
    </row>
    <row r="97" spans="1:4" ht="15.75" customHeight="1" x14ac:dyDescent="0.2">
      <c r="A97" s="4"/>
      <c r="C97" s="4"/>
      <c r="D97" s="4"/>
    </row>
    <row r="98" spans="1:4" ht="15.75" customHeight="1" x14ac:dyDescent="0.2">
      <c r="A98" s="4"/>
      <c r="C98" s="4"/>
      <c r="D98" s="4"/>
    </row>
    <row r="99" spans="1:4" ht="15.75" customHeight="1" x14ac:dyDescent="0.2">
      <c r="A99" s="4"/>
      <c r="C99" s="4"/>
      <c r="D99" s="4"/>
    </row>
    <row r="100" spans="1:4" ht="15.75" customHeight="1" x14ac:dyDescent="0.2">
      <c r="A100" s="4"/>
      <c r="C100" s="4"/>
      <c r="D100" s="4"/>
    </row>
    <row r="101" spans="1:4" ht="15.75" customHeight="1" x14ac:dyDescent="0.2">
      <c r="A101" s="4"/>
      <c r="C101" s="4"/>
      <c r="D101" s="4"/>
    </row>
    <row r="102" spans="1:4" ht="15.75" customHeight="1" x14ac:dyDescent="0.2">
      <c r="A102" s="4"/>
      <c r="C102" s="4"/>
      <c r="D102" s="4"/>
    </row>
    <row r="103" spans="1:4" ht="15.75" customHeight="1" x14ac:dyDescent="0.2">
      <c r="A103" s="4"/>
      <c r="C103" s="4"/>
      <c r="D103" s="4"/>
    </row>
    <row r="104" spans="1:4" ht="15.75" customHeight="1" x14ac:dyDescent="0.2">
      <c r="A104" s="4"/>
      <c r="C104" s="4"/>
      <c r="D104" s="4"/>
    </row>
    <row r="105" spans="1:4" ht="15.75" customHeight="1" x14ac:dyDescent="0.2">
      <c r="A105" s="4"/>
      <c r="C105" s="4"/>
      <c r="D105" s="4"/>
    </row>
    <row r="106" spans="1:4" ht="15.75" customHeight="1" x14ac:dyDescent="0.2">
      <c r="A106" s="4"/>
      <c r="C106" s="4"/>
      <c r="D106" s="4"/>
    </row>
    <row r="107" spans="1:4" ht="15.75" customHeight="1" x14ac:dyDescent="0.2">
      <c r="A107" s="4"/>
      <c r="C107" s="4"/>
      <c r="D107" s="4"/>
    </row>
    <row r="108" spans="1:4" ht="15.75" customHeight="1" x14ac:dyDescent="0.2">
      <c r="A108" s="4"/>
      <c r="C108" s="4"/>
      <c r="D108" s="4"/>
    </row>
    <row r="109" 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"/>
      <c r="D110" s="4"/>
    </row>
    <row r="111" spans="1:4" ht="15.75" customHeight="1" x14ac:dyDescent="0.2">
      <c r="A111" s="4"/>
      <c r="C111" s="4"/>
      <c r="D111" s="4"/>
    </row>
    <row r="112" spans="1:4" ht="15.75" customHeight="1" x14ac:dyDescent="0.2">
      <c r="A112" s="4"/>
      <c r="C112" s="4"/>
      <c r="D112" s="4"/>
    </row>
    <row r="113" spans="1:4" ht="15.75" customHeight="1" x14ac:dyDescent="0.2">
      <c r="A113" s="4"/>
      <c r="C113" s="4"/>
      <c r="D113" s="4"/>
    </row>
    <row r="114" spans="1:4" ht="15.75" customHeight="1" x14ac:dyDescent="0.2">
      <c r="A114" s="4"/>
      <c r="C114" s="4"/>
      <c r="D114" s="4"/>
    </row>
    <row r="115" spans="1:4" ht="15.75" customHeight="1" x14ac:dyDescent="0.2">
      <c r="A115" s="4"/>
      <c r="C115" s="4"/>
      <c r="D115" s="4"/>
    </row>
    <row r="116" spans="1:4" ht="15.75" customHeight="1" x14ac:dyDescent="0.2">
      <c r="A116" s="4"/>
      <c r="C116" s="4"/>
      <c r="D116" s="4"/>
    </row>
    <row r="117" spans="1:4" ht="15.75" customHeight="1" x14ac:dyDescent="0.2">
      <c r="A117" s="4"/>
      <c r="C117" s="4"/>
      <c r="D117" s="4"/>
    </row>
    <row r="118" spans="1:4" ht="15.75" customHeight="1" x14ac:dyDescent="0.2">
      <c r="A118" s="4"/>
      <c r="C118" s="4"/>
      <c r="D118" s="4"/>
    </row>
    <row r="119" spans="1:4" ht="15.75" customHeight="1" x14ac:dyDescent="0.2">
      <c r="A119" s="4"/>
      <c r="C119" s="4"/>
      <c r="D119" s="4"/>
    </row>
    <row r="120" spans="1:4" ht="15.75" customHeight="1" x14ac:dyDescent="0.2">
      <c r="A120" s="4"/>
      <c r="C120" s="4"/>
      <c r="D120" s="4"/>
    </row>
    <row r="121" spans="1:4" ht="15.75" customHeight="1" x14ac:dyDescent="0.2">
      <c r="A121" s="4"/>
      <c r="C121" s="4"/>
      <c r="D121" s="4"/>
    </row>
    <row r="122" spans="1:4" ht="15.75" customHeight="1" x14ac:dyDescent="0.2">
      <c r="A122" s="4"/>
      <c r="C122" s="4"/>
      <c r="D122" s="4"/>
    </row>
    <row r="123" spans="1:4" ht="15.75" customHeight="1" x14ac:dyDescent="0.2">
      <c r="A123" s="4"/>
      <c r="C123" s="4"/>
      <c r="D123" s="4"/>
    </row>
    <row r="124" spans="1:4" ht="15.75" customHeight="1" x14ac:dyDescent="0.2">
      <c r="A124" s="4"/>
      <c r="C124" s="4"/>
      <c r="D124" s="4"/>
    </row>
    <row r="125" spans="1:4" ht="15.75" customHeight="1" x14ac:dyDescent="0.2">
      <c r="A125" s="4"/>
      <c r="C125" s="4"/>
      <c r="D125" s="4"/>
    </row>
    <row r="126" spans="1:4" ht="15.75" customHeight="1" x14ac:dyDescent="0.2">
      <c r="A126" s="4"/>
      <c r="C126" s="4"/>
      <c r="D126" s="4"/>
    </row>
    <row r="127" spans="1:4" ht="15.75" customHeight="1" x14ac:dyDescent="0.2">
      <c r="A127" s="4"/>
      <c r="C127" s="4"/>
      <c r="D127" s="4"/>
    </row>
    <row r="128" spans="1:4" ht="15.75" customHeight="1" x14ac:dyDescent="0.2">
      <c r="A128" s="4"/>
      <c r="C128" s="4"/>
      <c r="D128" s="4"/>
    </row>
    <row r="129" spans="1:4" ht="15.75" customHeight="1" x14ac:dyDescent="0.2">
      <c r="A129" s="4"/>
      <c r="C129" s="4"/>
      <c r="D129" s="4"/>
    </row>
    <row r="130" spans="1:4" ht="15.75" customHeight="1" x14ac:dyDescent="0.2">
      <c r="A130" s="4"/>
      <c r="C130" s="4"/>
      <c r="D130" s="4"/>
    </row>
    <row r="131" spans="1:4" ht="15.75" customHeight="1" x14ac:dyDescent="0.2">
      <c r="A131" s="4"/>
      <c r="C131" s="4"/>
      <c r="D131" s="4"/>
    </row>
    <row r="132" spans="1:4" ht="15.75" customHeight="1" x14ac:dyDescent="0.2">
      <c r="A132" s="4"/>
      <c r="C132" s="4"/>
      <c r="D132" s="4"/>
    </row>
    <row r="133" spans="1:4" ht="15.75" customHeight="1" x14ac:dyDescent="0.2">
      <c r="A133" s="4"/>
      <c r="C133" s="4"/>
      <c r="D133" s="4"/>
    </row>
    <row r="134" spans="1:4" ht="15.75" customHeight="1" x14ac:dyDescent="0.2">
      <c r="A134" s="4"/>
      <c r="C134" s="4"/>
      <c r="D134" s="4"/>
    </row>
    <row r="135" spans="1:4" ht="15.75" customHeight="1" x14ac:dyDescent="0.2">
      <c r="A135" s="4"/>
      <c r="C135" s="4"/>
      <c r="D135" s="4"/>
    </row>
    <row r="136" spans="1:4" ht="15.75" customHeight="1" x14ac:dyDescent="0.2">
      <c r="A136" s="4"/>
      <c r="C136" s="4"/>
      <c r="D136" s="4"/>
    </row>
    <row r="137" spans="1:4" ht="15.75" customHeight="1" x14ac:dyDescent="0.2">
      <c r="A137" s="4"/>
      <c r="C137" s="4"/>
      <c r="D137" s="4"/>
    </row>
    <row r="138" spans="1:4" ht="15.75" customHeight="1" x14ac:dyDescent="0.2">
      <c r="A138" s="4"/>
      <c r="C138" s="4"/>
      <c r="D138" s="4"/>
    </row>
    <row r="139" spans="1:4" ht="15.75" customHeight="1" x14ac:dyDescent="0.2">
      <c r="A139" s="4"/>
      <c r="C139" s="4"/>
      <c r="D139" s="4"/>
    </row>
    <row r="140" spans="1:4" ht="15.75" customHeight="1" x14ac:dyDescent="0.2">
      <c r="A140" s="4"/>
      <c r="C140" s="4"/>
      <c r="D140" s="4"/>
    </row>
    <row r="141" spans="1:4" ht="15.75" customHeight="1" x14ac:dyDescent="0.2">
      <c r="A141" s="4"/>
      <c r="C141" s="4"/>
      <c r="D141" s="4"/>
    </row>
    <row r="142" spans="1:4" ht="15.75" customHeight="1" x14ac:dyDescent="0.2">
      <c r="A142" s="4"/>
      <c r="C142" s="4"/>
      <c r="D142" s="4"/>
    </row>
    <row r="143" spans="1:4" ht="15.75" customHeight="1" x14ac:dyDescent="0.2">
      <c r="A143" s="4"/>
      <c r="C143" s="4"/>
      <c r="D143" s="4"/>
    </row>
    <row r="144" spans="1:4" ht="15.75" customHeight="1" x14ac:dyDescent="0.2">
      <c r="A144" s="4"/>
      <c r="C144" s="4"/>
      <c r="D144" s="4"/>
    </row>
    <row r="145" spans="1:4" ht="15.75" customHeight="1" x14ac:dyDescent="0.2">
      <c r="A145" s="4"/>
      <c r="C145" s="4"/>
      <c r="D145" s="4"/>
    </row>
    <row r="146" spans="1:4" ht="15.75" customHeight="1" x14ac:dyDescent="0.2">
      <c r="A146" s="4"/>
      <c r="C146" s="4"/>
      <c r="D146" s="4"/>
    </row>
    <row r="147" spans="1:4" ht="15.75" customHeight="1" x14ac:dyDescent="0.2">
      <c r="A147" s="4"/>
      <c r="C147" s="4"/>
      <c r="D147" s="4"/>
    </row>
    <row r="148" spans="1:4" ht="15.75" customHeight="1" x14ac:dyDescent="0.2">
      <c r="A148" s="4"/>
      <c r="C148" s="4"/>
      <c r="D148" s="4"/>
    </row>
    <row r="149" spans="1:4" ht="15.75" customHeight="1" x14ac:dyDescent="0.2">
      <c r="A149" s="4"/>
      <c r="C149" s="4"/>
      <c r="D149" s="4"/>
    </row>
    <row r="150" spans="1:4" ht="15.75" customHeight="1" x14ac:dyDescent="0.2">
      <c r="A150" s="4"/>
      <c r="C150" s="4"/>
      <c r="D150" s="4"/>
    </row>
    <row r="151" spans="1:4" ht="15.75" customHeight="1" x14ac:dyDescent="0.2">
      <c r="A151" s="4"/>
      <c r="C151" s="4"/>
      <c r="D151" s="4"/>
    </row>
    <row r="152" spans="1:4" ht="15.75" customHeight="1" x14ac:dyDescent="0.2">
      <c r="A152" s="4"/>
      <c r="C152" s="4"/>
      <c r="D152" s="4"/>
    </row>
    <row r="153" spans="1:4" ht="15.75" customHeight="1" x14ac:dyDescent="0.2">
      <c r="A153" s="4"/>
      <c r="C153" s="4"/>
      <c r="D153" s="4"/>
    </row>
    <row r="154" spans="1:4" ht="15.75" customHeight="1" x14ac:dyDescent="0.2">
      <c r="A154" s="4"/>
      <c r="C154" s="4"/>
      <c r="D154" s="4"/>
    </row>
    <row r="155" spans="1:4" ht="15.75" customHeight="1" x14ac:dyDescent="0.2">
      <c r="A155" s="4"/>
      <c r="C155" s="4"/>
      <c r="D155" s="4"/>
    </row>
    <row r="156" spans="1:4" ht="15.75" customHeight="1" x14ac:dyDescent="0.2">
      <c r="A156" s="4"/>
      <c r="C156" s="4"/>
      <c r="D156" s="4"/>
    </row>
    <row r="157" spans="1:4" ht="15.75" customHeight="1" x14ac:dyDescent="0.2">
      <c r="A157" s="4"/>
      <c r="C157" s="4"/>
      <c r="D157" s="4"/>
    </row>
    <row r="158" spans="1:4" ht="15.75" customHeight="1" x14ac:dyDescent="0.2">
      <c r="A158" s="4"/>
      <c r="C158" s="4"/>
      <c r="D158" s="4"/>
    </row>
    <row r="159" spans="1:4" ht="15.75" customHeight="1" x14ac:dyDescent="0.2">
      <c r="A159" s="4"/>
      <c r="C159" s="4"/>
      <c r="D159" s="4"/>
    </row>
    <row r="160" spans="1:4" ht="15.75" customHeight="1" x14ac:dyDescent="0.2">
      <c r="A160" s="4"/>
      <c r="C160" s="4"/>
      <c r="D160" s="4"/>
    </row>
    <row r="161" spans="1:4" ht="15.75" customHeight="1" x14ac:dyDescent="0.2">
      <c r="A161" s="4"/>
      <c r="C161" s="4"/>
      <c r="D161" s="4"/>
    </row>
    <row r="162" spans="1:4" ht="15.75" customHeight="1" x14ac:dyDescent="0.2">
      <c r="A162" s="4"/>
      <c r="C162" s="4"/>
      <c r="D162" s="4"/>
    </row>
    <row r="163" spans="1:4" ht="15.75" customHeight="1" x14ac:dyDescent="0.2">
      <c r="A163" s="4"/>
      <c r="C163" s="4"/>
      <c r="D163" s="4"/>
    </row>
    <row r="164" spans="1:4" ht="15.75" customHeight="1" x14ac:dyDescent="0.2">
      <c r="A164" s="4"/>
      <c r="C164" s="4"/>
      <c r="D164" s="4"/>
    </row>
    <row r="165" spans="1:4" ht="15.75" customHeight="1" x14ac:dyDescent="0.2">
      <c r="A165" s="4"/>
      <c r="C165" s="4"/>
      <c r="D165" s="4"/>
    </row>
    <row r="166" spans="1:4" ht="15.75" customHeight="1" x14ac:dyDescent="0.2">
      <c r="A166" s="4"/>
      <c r="C166" s="4"/>
      <c r="D166" s="4"/>
    </row>
    <row r="167" spans="1:4" ht="15.75" customHeight="1" x14ac:dyDescent="0.2">
      <c r="A167" s="4"/>
      <c r="C167" s="4"/>
      <c r="D167" s="4"/>
    </row>
    <row r="168" spans="1:4" ht="15.75" customHeight="1" x14ac:dyDescent="0.2">
      <c r="A168" s="4"/>
      <c r="C168" s="4"/>
      <c r="D168" s="4"/>
    </row>
    <row r="169" spans="1:4" ht="15.75" customHeight="1" x14ac:dyDescent="0.2">
      <c r="A169" s="4"/>
      <c r="C169" s="4"/>
      <c r="D169" s="4"/>
    </row>
    <row r="170" spans="1:4" ht="15.75" customHeight="1" x14ac:dyDescent="0.2">
      <c r="A170" s="4"/>
      <c r="C170" s="4"/>
      <c r="D170" s="4"/>
    </row>
    <row r="171" spans="1:4" ht="15.75" customHeight="1" x14ac:dyDescent="0.2">
      <c r="A171" s="4"/>
      <c r="C171" s="4"/>
      <c r="D171" s="4"/>
    </row>
    <row r="172" spans="1:4" ht="15.75" customHeight="1" x14ac:dyDescent="0.2">
      <c r="A172" s="4"/>
      <c r="C172" s="4"/>
      <c r="D172" s="4"/>
    </row>
    <row r="173" spans="1:4" ht="15.75" customHeight="1" x14ac:dyDescent="0.2">
      <c r="A173" s="4"/>
      <c r="C173" s="4"/>
      <c r="D173" s="4"/>
    </row>
    <row r="174" spans="1:4" ht="15.75" customHeight="1" x14ac:dyDescent="0.2">
      <c r="A174" s="4"/>
      <c r="C174" s="4"/>
      <c r="D174" s="4"/>
    </row>
    <row r="175" spans="1:4" ht="15.75" customHeight="1" x14ac:dyDescent="0.2">
      <c r="A175" s="4"/>
      <c r="C175" s="4"/>
      <c r="D175" s="4"/>
    </row>
    <row r="176" spans="1:4" ht="15.75" customHeight="1" x14ac:dyDescent="0.2">
      <c r="A176" s="4"/>
      <c r="C176" s="4"/>
      <c r="D176" s="4"/>
    </row>
    <row r="177" spans="1:4" ht="15.75" customHeight="1" x14ac:dyDescent="0.2">
      <c r="A177" s="4"/>
      <c r="C177" s="4"/>
      <c r="D177" s="4"/>
    </row>
    <row r="178" spans="1:4" ht="15.75" customHeight="1" x14ac:dyDescent="0.2">
      <c r="A178" s="4"/>
      <c r="C178" s="4"/>
      <c r="D178" s="4"/>
    </row>
    <row r="179" spans="1:4" ht="15.75" customHeight="1" x14ac:dyDescent="0.2">
      <c r="A179" s="4"/>
      <c r="C179" s="4"/>
      <c r="D179" s="4"/>
    </row>
    <row r="180" spans="1:4" ht="15.75" customHeight="1" x14ac:dyDescent="0.2">
      <c r="A180" s="4"/>
      <c r="C180" s="4"/>
      <c r="D180" s="4"/>
    </row>
    <row r="181" spans="1:4" ht="15.75" customHeight="1" x14ac:dyDescent="0.2">
      <c r="A181" s="4"/>
      <c r="C181" s="4"/>
      <c r="D181" s="4"/>
    </row>
    <row r="182" spans="1:4" ht="15.75" customHeight="1" x14ac:dyDescent="0.2">
      <c r="A182" s="4"/>
      <c r="C182" s="4"/>
      <c r="D182" s="4"/>
    </row>
    <row r="183" spans="1:4" ht="15.75" customHeight="1" x14ac:dyDescent="0.2">
      <c r="A183" s="4"/>
      <c r="C183" s="4"/>
      <c r="D183" s="4"/>
    </row>
    <row r="184" spans="1:4" ht="15.75" customHeight="1" x14ac:dyDescent="0.2">
      <c r="A184" s="4"/>
      <c r="C184" s="4"/>
      <c r="D184" s="4"/>
    </row>
    <row r="185" spans="1:4" ht="15.75" customHeight="1" x14ac:dyDescent="0.2">
      <c r="A185" s="4"/>
      <c r="C185" s="4"/>
      <c r="D185" s="4"/>
    </row>
    <row r="186" spans="1:4" ht="15.75" customHeight="1" x14ac:dyDescent="0.2">
      <c r="A186" s="4"/>
      <c r="C186" s="4"/>
      <c r="D186" s="4"/>
    </row>
    <row r="187" spans="1:4" ht="15.75" customHeight="1" x14ac:dyDescent="0.2">
      <c r="A187" s="4"/>
      <c r="C187" s="4"/>
      <c r="D187" s="4"/>
    </row>
    <row r="188" spans="1:4" ht="15.75" customHeight="1" x14ac:dyDescent="0.2">
      <c r="A188" s="4"/>
      <c r="C188" s="4"/>
      <c r="D188" s="4"/>
    </row>
    <row r="189" spans="1:4" ht="15.75" customHeight="1" x14ac:dyDescent="0.2">
      <c r="A189" s="4"/>
      <c r="C189" s="4"/>
      <c r="D189" s="4"/>
    </row>
    <row r="190" spans="1:4" ht="15.75" customHeight="1" x14ac:dyDescent="0.2">
      <c r="A190" s="4"/>
      <c r="C190" s="4"/>
      <c r="D190" s="4"/>
    </row>
    <row r="191" spans="1:4" ht="15.75" customHeight="1" x14ac:dyDescent="0.2">
      <c r="A191" s="4"/>
      <c r="C191" s="4"/>
      <c r="D191" s="4"/>
    </row>
    <row r="192" spans="1:4" ht="15.75" customHeight="1" x14ac:dyDescent="0.2">
      <c r="A192" s="4"/>
      <c r="C192" s="4"/>
      <c r="D192" s="4"/>
    </row>
    <row r="193" spans="1:4" ht="15.75" customHeight="1" x14ac:dyDescent="0.2">
      <c r="A193" s="4"/>
      <c r="C193" s="4"/>
      <c r="D193" s="4"/>
    </row>
    <row r="194" spans="1:4" ht="15.75" customHeight="1" x14ac:dyDescent="0.2">
      <c r="A194" s="4"/>
      <c r="C194" s="4"/>
      <c r="D194" s="4"/>
    </row>
    <row r="195" spans="1:4" ht="15.75" customHeight="1" x14ac:dyDescent="0.2">
      <c r="A195" s="4"/>
      <c r="C195" s="4"/>
      <c r="D195" s="4"/>
    </row>
    <row r="196" spans="1:4" ht="15.75" customHeight="1" x14ac:dyDescent="0.2">
      <c r="A196" s="4"/>
      <c r="C196" s="4"/>
      <c r="D196" s="4"/>
    </row>
    <row r="197" spans="1:4" ht="15.75" customHeight="1" x14ac:dyDescent="0.2">
      <c r="A197" s="4"/>
      <c r="C197" s="4"/>
      <c r="D197" s="4"/>
    </row>
    <row r="198" spans="1:4" ht="15.75" customHeight="1" x14ac:dyDescent="0.2">
      <c r="A198" s="4"/>
      <c r="C198" s="4"/>
      <c r="D198" s="4"/>
    </row>
    <row r="199" spans="1:4" ht="15.75" customHeight="1" x14ac:dyDescent="0.2">
      <c r="A199" s="4"/>
      <c r="C199" s="4"/>
      <c r="D199" s="4"/>
    </row>
    <row r="200" spans="1:4" ht="15.75" customHeight="1" x14ac:dyDescent="0.2">
      <c r="A200" s="4"/>
      <c r="C200" s="4"/>
      <c r="D200" s="4"/>
    </row>
    <row r="201" spans="1:4" ht="15.75" customHeight="1" x14ac:dyDescent="0.2">
      <c r="A201" s="4"/>
      <c r="C201" s="4"/>
      <c r="D201" s="4"/>
    </row>
    <row r="202" spans="1:4" ht="15.75" customHeight="1" x14ac:dyDescent="0.2">
      <c r="A202" s="4"/>
      <c r="C202" s="4"/>
      <c r="D202" s="4"/>
    </row>
    <row r="203" spans="1:4" ht="15.75" customHeight="1" x14ac:dyDescent="0.2">
      <c r="A203" s="4"/>
      <c r="C203" s="4"/>
      <c r="D203" s="4"/>
    </row>
    <row r="204" spans="1:4" ht="15.75" customHeight="1" x14ac:dyDescent="0.2">
      <c r="A204" s="4"/>
      <c r="C204" s="4"/>
      <c r="D204" s="4"/>
    </row>
    <row r="205" spans="1:4" ht="15.75" customHeight="1" x14ac:dyDescent="0.2"/>
    <row r="206" spans="1:4" ht="15.75" customHeight="1" x14ac:dyDescent="0.2"/>
    <row r="207" spans="1:4" ht="15.75" customHeight="1" x14ac:dyDescent="0.2"/>
    <row r="208" spans="1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3">
    <mergeCell ref="D14:E14"/>
    <mergeCell ref="A35:B35"/>
    <mergeCell ref="D35:E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FBA P&amp;L Template </vt:lpstr>
      <vt:lpstr>Product Landed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OSVDESKTOP</cp:lastModifiedBy>
  <dcterms:modified xsi:type="dcterms:W3CDTF">2019-06-10T23:02:58Z</dcterms:modified>
</cp:coreProperties>
</file>